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esktop\za objavu\"/>
    </mc:Choice>
  </mc:AlternateContent>
  <bookViews>
    <workbookView xWindow="0" yWindow="0" windowWidth="28770" windowHeight="11670"/>
  </bookViews>
  <sheets>
    <sheet name="Financijski plan - naslovna str" sheetId="1" r:id="rId1"/>
    <sheet name="Financijski plan - prihodi" sheetId="4" r:id="rId2"/>
    <sheet name="Financijski plan - rashodi" sheetId="5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4" l="1"/>
  <c r="I22" i="4"/>
  <c r="I18" i="4"/>
  <c r="J56" i="5" l="1"/>
  <c r="J37" i="5"/>
  <c r="J25" i="5"/>
  <c r="J17" i="5"/>
  <c r="J12" i="5"/>
  <c r="J54" i="5" l="1"/>
  <c r="I19" i="4" l="1"/>
  <c r="I9" i="4"/>
  <c r="I8" i="4" l="1"/>
  <c r="J66" i="5"/>
  <c r="J61" i="5"/>
  <c r="J59" i="5"/>
  <c r="J50" i="5"/>
  <c r="J47" i="5"/>
  <c r="J44" i="5"/>
  <c r="J42" i="5"/>
  <c r="J40" i="5"/>
  <c r="J35" i="5"/>
  <c r="J33" i="5"/>
  <c r="J30" i="5"/>
  <c r="J22" i="5"/>
  <c r="J20" i="5"/>
  <c r="J7" i="5"/>
  <c r="J6" i="5" s="1"/>
  <c r="J39" i="5" l="1"/>
  <c r="J49" i="5"/>
  <c r="J24" i="5"/>
  <c r="L10" i="4"/>
  <c r="L11" i="4"/>
  <c r="L12" i="4"/>
  <c r="L14" i="4"/>
  <c r="L15" i="4"/>
  <c r="L16" i="4"/>
  <c r="L17" i="4"/>
  <c r="L19" i="4"/>
  <c r="L20" i="4"/>
  <c r="L21" i="4"/>
  <c r="J5" i="5" l="1"/>
  <c r="I66" i="5"/>
  <c r="I61" i="5"/>
  <c r="I59" i="5"/>
  <c r="I54" i="5"/>
  <c r="I50" i="5"/>
  <c r="I44" i="5"/>
  <c r="I30" i="5"/>
  <c r="I25" i="5"/>
  <c r="I22" i="5"/>
  <c r="I12" i="5"/>
  <c r="I7" i="5"/>
  <c r="H9" i="4"/>
  <c r="I37" i="5"/>
  <c r="I35" i="5"/>
  <c r="I33" i="5"/>
  <c r="I20" i="5"/>
  <c r="I6" i="5" l="1"/>
  <c r="K44" i="5"/>
  <c r="L44" i="5"/>
  <c r="K42" i="5"/>
  <c r="L42" i="5"/>
  <c r="K40" i="5"/>
  <c r="L40" i="5"/>
  <c r="K37" i="5"/>
  <c r="L37" i="5"/>
  <c r="K35" i="5"/>
  <c r="L35" i="5"/>
  <c r="K30" i="5"/>
  <c r="L30" i="5"/>
  <c r="K22" i="5"/>
  <c r="L22" i="5"/>
  <c r="K20" i="5"/>
  <c r="L20" i="5"/>
  <c r="K12" i="5"/>
  <c r="L12" i="5"/>
  <c r="J9" i="4"/>
  <c r="J8" i="4" s="1"/>
  <c r="K9" i="4"/>
  <c r="K8" i="4" s="1"/>
  <c r="J5" i="4" l="1"/>
  <c r="K5" i="4"/>
  <c r="L39" i="5"/>
  <c r="K39" i="5"/>
  <c r="I42" i="5"/>
  <c r="H8" i="4" l="1"/>
  <c r="H5" i="4" s="1"/>
  <c r="K54" i="5"/>
  <c r="L54" i="5"/>
  <c r="H54" i="5"/>
  <c r="K19" i="1" l="1"/>
  <c r="I40" i="5" l="1"/>
  <c r="L66" i="5"/>
  <c r="L61" i="5"/>
  <c r="L59" i="5"/>
  <c r="L56" i="5"/>
  <c r="L50" i="5"/>
  <c r="L47" i="5"/>
  <c r="L46" i="5" s="1"/>
  <c r="L25" i="5"/>
  <c r="L24" i="5" s="1"/>
  <c r="L7" i="5"/>
  <c r="L6" i="5" s="1"/>
  <c r="L49" i="5" l="1"/>
  <c r="L65" i="5"/>
  <c r="K8" i="1"/>
  <c r="J8" i="1"/>
  <c r="L5" i="5" l="1"/>
  <c r="K10" i="1" s="1"/>
  <c r="K11" i="1" s="1"/>
  <c r="K9" i="1"/>
  <c r="H44" i="5"/>
  <c r="K12" i="1" l="1"/>
  <c r="K25" i="1" s="1"/>
  <c r="M62" i="5"/>
  <c r="M55" i="5"/>
  <c r="M57" i="5"/>
  <c r="M48" i="5"/>
  <c r="M51" i="5"/>
  <c r="M52" i="5"/>
  <c r="M53" i="5"/>
  <c r="M41" i="5"/>
  <c r="M43" i="5"/>
  <c r="M45" i="5"/>
  <c r="M36" i="5"/>
  <c r="M26" i="5"/>
  <c r="M27" i="5"/>
  <c r="M31" i="5"/>
  <c r="M32" i="5"/>
  <c r="M13" i="5"/>
  <c r="M15" i="5"/>
  <c r="M21" i="5"/>
  <c r="M8" i="5"/>
  <c r="M9" i="5"/>
  <c r="M11" i="5"/>
  <c r="G59" i="5" l="1"/>
  <c r="G44" i="5" l="1"/>
  <c r="G7" i="5"/>
  <c r="H50" i="5" l="1"/>
  <c r="H35" i="5"/>
  <c r="H30" i="5"/>
  <c r="H25" i="5"/>
  <c r="H20" i="5"/>
  <c r="H12" i="5"/>
  <c r="H7" i="5"/>
  <c r="H24" i="5" l="1"/>
  <c r="H59" i="5"/>
  <c r="H22" i="5"/>
  <c r="H6" i="5" s="1"/>
  <c r="G9" i="4" l="1"/>
  <c r="F9" i="4" l="1"/>
  <c r="M59" i="5" l="1"/>
  <c r="K7" i="5"/>
  <c r="K6" i="5" s="1"/>
  <c r="M7" i="5"/>
  <c r="M54" i="5" l="1"/>
  <c r="G54" i="5"/>
  <c r="J65" i="5" l="1"/>
  <c r="K66" i="5"/>
  <c r="K59" i="5"/>
  <c r="I56" i="5"/>
  <c r="K56" i="5"/>
  <c r="K50" i="5"/>
  <c r="I47" i="5"/>
  <c r="I46" i="5" s="1"/>
  <c r="J46" i="5"/>
  <c r="K47" i="5"/>
  <c r="K46" i="5" s="1"/>
  <c r="M44" i="5"/>
  <c r="I39" i="5"/>
  <c r="M35" i="5"/>
  <c r="M30" i="5"/>
  <c r="I24" i="5"/>
  <c r="M25" i="5"/>
  <c r="K25" i="5"/>
  <c r="K24" i="5" s="1"/>
  <c r="M22" i="5"/>
  <c r="M20" i="5"/>
  <c r="M12" i="5"/>
  <c r="H61" i="5"/>
  <c r="H56" i="5"/>
  <c r="H42" i="5"/>
  <c r="H40" i="5"/>
  <c r="H66" i="5"/>
  <c r="H47" i="5"/>
  <c r="H46" i="5" s="1"/>
  <c r="G66" i="5"/>
  <c r="G56" i="5"/>
  <c r="G50" i="5"/>
  <c r="G47" i="5"/>
  <c r="G46" i="5" s="1"/>
  <c r="G42" i="5"/>
  <c r="G40" i="5"/>
  <c r="G35" i="5"/>
  <c r="G31" i="5"/>
  <c r="G30" i="5"/>
  <c r="G22" i="5"/>
  <c r="G20" i="5"/>
  <c r="G12" i="5"/>
  <c r="G65" i="5" l="1"/>
  <c r="H49" i="5"/>
  <c r="I49" i="5"/>
  <c r="K65" i="5"/>
  <c r="I65" i="5"/>
  <c r="M50" i="5"/>
  <c r="M46" i="5"/>
  <c r="M47" i="5"/>
  <c r="G6" i="5"/>
  <c r="M42" i="5"/>
  <c r="H39" i="5"/>
  <c r="M56" i="5"/>
  <c r="M40" i="5"/>
  <c r="M66" i="5"/>
  <c r="G39" i="5"/>
  <c r="G24" i="5"/>
  <c r="H65" i="5"/>
  <c r="M24" i="5"/>
  <c r="I5" i="5" l="1"/>
  <c r="H10" i="1" s="1"/>
  <c r="M65" i="5"/>
  <c r="M6" i="5"/>
  <c r="M39" i="5"/>
  <c r="M49" i="5"/>
  <c r="H5" i="5"/>
  <c r="L9" i="4"/>
  <c r="G8" i="4"/>
  <c r="G5" i="4" s="1"/>
  <c r="G8" i="1" s="1"/>
  <c r="M5" i="5" l="1"/>
  <c r="G10" i="1"/>
  <c r="L10" i="1" s="1"/>
  <c r="K61" i="5"/>
  <c r="I10" i="1"/>
  <c r="M61" i="5"/>
  <c r="I8" i="1"/>
  <c r="K49" i="5" l="1"/>
  <c r="K5" i="5" s="1"/>
  <c r="J10" i="1" s="1"/>
  <c r="L8" i="4"/>
  <c r="L5" i="4" l="1"/>
  <c r="H8" i="1"/>
  <c r="H12" i="1" s="1"/>
  <c r="J19" i="1"/>
  <c r="I19" i="1"/>
  <c r="H19" i="1"/>
  <c r="G19" i="1"/>
  <c r="F17" i="1"/>
  <c r="F19" i="1" s="1"/>
  <c r="G61" i="5"/>
  <c r="F8" i="4"/>
  <c r="F5" i="4" s="1"/>
  <c r="F8" i="1" s="1"/>
  <c r="G49" i="5" l="1"/>
  <c r="G5" i="5" s="1"/>
  <c r="F10" i="1" s="1"/>
  <c r="H9" i="1"/>
  <c r="L8" i="1"/>
  <c r="F9" i="1"/>
  <c r="I9" i="1"/>
  <c r="G12" i="1"/>
  <c r="G25" i="1" s="1"/>
  <c r="G9" i="1"/>
  <c r="L9" i="1" l="1"/>
  <c r="G11" i="1"/>
  <c r="F11" i="1"/>
  <c r="I11" i="1" l="1"/>
  <c r="I12" i="1" s="1"/>
  <c r="I25" i="1" s="1"/>
  <c r="H11" i="1"/>
  <c r="L11" i="1" s="1"/>
  <c r="F12" i="1"/>
  <c r="F25" i="1" s="1"/>
  <c r="H25" i="1" l="1"/>
  <c r="L12" i="1"/>
  <c r="J9" i="1"/>
  <c r="J11" i="1"/>
  <c r="J12" i="1"/>
  <c r="J25" i="1" l="1"/>
  <c r="L25" i="1" s="1"/>
</calcChain>
</file>

<file path=xl/sharedStrings.xml><?xml version="1.0" encoding="utf-8"?>
<sst xmlns="http://schemas.openxmlformats.org/spreadsheetml/2006/main" count="143" uniqueCount="118">
  <si>
    <t>Na temelju članka 17. stavak 2. Zakona o računovodstvu, NN 78/15, 134/15, 120/16, 116/18, 42/20, 47/20, 114/22, 82/23 donosi:</t>
  </si>
  <si>
    <t>F   I   N   A   N   C   I   J   S   K   I       P   L   A   N</t>
  </si>
  <si>
    <t>ZA 2024. GODINU</t>
  </si>
  <si>
    <t>A. RAČUN PRIHODA I RASHODA</t>
  </si>
  <si>
    <t>Ostvareno
2016.</t>
  </si>
  <si>
    <t>Ostvareno
2017.</t>
  </si>
  <si>
    <t>Ostvareno do 20.11.2019.</t>
  </si>
  <si>
    <t>Plan za
2024.</t>
  </si>
  <si>
    <t>Projekcija za
2020.</t>
  </si>
  <si>
    <t>Projekcija za
2021.</t>
  </si>
  <si>
    <t>Indeks
6 / 3</t>
  </si>
  <si>
    <t>Prihodi</t>
  </si>
  <si>
    <t>Rashodi</t>
  </si>
  <si>
    <t>Razlika - višak / manjak</t>
  </si>
  <si>
    <t>B. RAČUN FINANCIRANJA</t>
  </si>
  <si>
    <t>Proračun za
2018.</t>
  </si>
  <si>
    <t>Primici od zaduživanja</t>
  </si>
  <si>
    <t>Izdaci za otplate zajmova</t>
  </si>
  <si>
    <t>NETO FINANCIRANJE</t>
  </si>
  <si>
    <t>C. RASPOLOŽIVA SREDSTVA IZ PRETHODNIH GODINA</t>
  </si>
  <si>
    <t>Ostvareno 
2017.</t>
  </si>
  <si>
    <t>Plan za
2023.</t>
  </si>
  <si>
    <t>Raspoloživa sredstva iz prethodnih godina</t>
  </si>
  <si>
    <t>Višak/manjak + neto financiranje + raspoloživa sredstva 
iz prethodne godine</t>
  </si>
  <si>
    <t>PRIHODI:</t>
  </si>
  <si>
    <t>Račun iz
računskog plana</t>
  </si>
  <si>
    <t xml:space="preserve">Naziv računa </t>
  </si>
  <si>
    <t>Ostvareno 
2016.</t>
  </si>
  <si>
    <t>Projekcija za
2022.</t>
  </si>
  <si>
    <t xml:space="preserve">
Indeks
5/4
</t>
  </si>
  <si>
    <t>PRIHODI OSNOVNE DJELATNOSTI</t>
  </si>
  <si>
    <t xml:space="preserve">PRIHODI </t>
  </si>
  <si>
    <t>Prihodi od prodaje usluga</t>
  </si>
  <si>
    <t>RASHODI:</t>
  </si>
  <si>
    <t>Račun iz
računskog
plana</t>
  </si>
  <si>
    <t>RASHODI OSNOVNE DJELATNOSTI</t>
  </si>
  <si>
    <t>4</t>
  </si>
  <si>
    <t xml:space="preserve">RASHODI </t>
  </si>
  <si>
    <t>Materijalni troškovi</t>
  </si>
  <si>
    <t>Troškovi sirovina i materijala (za proizvodnju dobara i usluga)</t>
  </si>
  <si>
    <t>Pomoćni materijal (mazivo,ljepila,svrdla,pile,noževi i dr.)</t>
  </si>
  <si>
    <t>Materijalni troškovi administracije, uprave i prodaje</t>
  </si>
  <si>
    <r>
      <t xml:space="preserve">Uredski materijal </t>
    </r>
    <r>
      <rPr>
        <sz val="10"/>
        <rFont val="Arial"/>
        <family val="2"/>
        <charset val="238"/>
      </rPr>
      <t>(papir,registratori,olovke,tiskanice,toneri, USB stickovi, ulošci,kalendari,rokovnici,kuverte i sl.)</t>
    </r>
  </si>
  <si>
    <t xml:space="preserve">Materijal i sredstva za čišćenje i održavanje </t>
  </si>
  <si>
    <t>Potrošena energija u proizvodnji dobara i usluga</t>
  </si>
  <si>
    <t>Ostali vanjski troškovi (troškovi usluga)</t>
  </si>
  <si>
    <t>Troškovi telefona, prijevoza i slično</t>
  </si>
  <si>
    <t>Troškovi telefona, interneta i sl.</t>
  </si>
  <si>
    <t>Poštanski troškovi</t>
  </si>
  <si>
    <t>Usluge održavanja i zaštite</t>
  </si>
  <si>
    <t>Zakupnine najamnine nekretina</t>
  </si>
  <si>
    <t>Intelektualne i osobne usluge</t>
  </si>
  <si>
    <t>Troškovi osoblja - plaće</t>
  </si>
  <si>
    <t>Neto plaće i nadoknade</t>
  </si>
  <si>
    <t>Troškovi neto plaće</t>
  </si>
  <si>
    <t>Troškovi doprinosa iz plaća</t>
  </si>
  <si>
    <t>Doprinosi na plaće</t>
  </si>
  <si>
    <t>Doprinos za zdravstveno osiguranje</t>
  </si>
  <si>
    <t>Amortizacija</t>
  </si>
  <si>
    <t>Amortizacija materijalne imovine</t>
  </si>
  <si>
    <t>Amortizacija ostale materijalne imovine</t>
  </si>
  <si>
    <t>Ostali troškovi poslovanja</t>
  </si>
  <si>
    <t>Bankovne usluge i troškovi platnog prometa</t>
  </si>
  <si>
    <t>Trošak platnog prometa</t>
  </si>
  <si>
    <t>Članarine, nadoknade i slična davanja</t>
  </si>
  <si>
    <t>Članarina turističkoj zajednici</t>
  </si>
  <si>
    <t>Ostali troškovi poslovanja- nematerijalni</t>
  </si>
  <si>
    <r>
      <t>Troškovi obrazovanja i izobrazbe zaposlenika</t>
    </r>
    <r>
      <rPr>
        <sz val="10"/>
        <rFont val="Arial"/>
        <family val="2"/>
        <charset val="238"/>
      </rPr>
      <t xml:space="preserve"> (stručno obrazovanje,seminari,simpozij,stručni ispiti,stručno usavršavanje, prekvalifikacije,stručni i spec. Studij,doktorati, učenje jezika,zaštita na radu i sl.)</t>
    </r>
  </si>
  <si>
    <t>Sudski troškovi i pristojbe (biljezi i sl)</t>
  </si>
  <si>
    <t>Financijski rashodi</t>
  </si>
  <si>
    <t>Zatezne kamate</t>
  </si>
  <si>
    <t>Ostale zatezne kamate</t>
  </si>
  <si>
    <r>
      <t xml:space="preserve">                                 </t>
    </r>
    <r>
      <rPr>
        <sz val="12"/>
        <color theme="1"/>
        <rFont val="Albertus Medium"/>
        <family val="2"/>
      </rPr>
      <t xml:space="preserve">  SIKIREVČANKA d.o.o.
                            Lj. Gaja 4/a, 35224 Sikirevci,
                            OIB: 70934004059</t>
    </r>
    <r>
      <rPr>
        <sz val="12"/>
        <color theme="1"/>
        <rFont val="Arial Narrow"/>
        <family val="2"/>
        <charset val="238"/>
      </rPr>
      <t xml:space="preserve">
</t>
    </r>
  </si>
  <si>
    <t>Nabavna vrijednost prodane robe</t>
  </si>
  <si>
    <t>Troškovi zaliha prodanih proizvoda</t>
  </si>
  <si>
    <t>Prihodi od usluga-kućanstva</t>
  </si>
  <si>
    <t>Prihodi od održavanja nerazvrstanih cesta</t>
  </si>
  <si>
    <t>Prihodi od usluga održavanja groblja</t>
  </si>
  <si>
    <t>Prihodi od usluga održavanja javnih zelenih površina</t>
  </si>
  <si>
    <t>Prihodi od usluga izvođenja manjih građ.radova i popravaka</t>
  </si>
  <si>
    <t>Prihodi od usluga održavanja poljskih puteva</t>
  </si>
  <si>
    <t>Prihodi od usluga zimske službe</t>
  </si>
  <si>
    <t>Prihodi od prodaje trgovačke robe</t>
  </si>
  <si>
    <t>Prihodi od prodaje trgovačke robe VP</t>
  </si>
  <si>
    <t>Prihodi od prodaje trgovačke robe MP</t>
  </si>
  <si>
    <t>Prihodi od prodaje robe u komisiji-provizija</t>
  </si>
  <si>
    <t>Prihodi od redovnih kamata</t>
  </si>
  <si>
    <t>Izvanredni prihodi</t>
  </si>
  <si>
    <t>Potrošni materijal</t>
  </si>
  <si>
    <t>Potrošni materijal-održavanje okoliša</t>
  </si>
  <si>
    <t>Potrošni materijal za proizvodnju</t>
  </si>
  <si>
    <t>Radna odjeća i obuća</t>
  </si>
  <si>
    <t>Ostali troškovi trgovine</t>
  </si>
  <si>
    <t>Trošak sitnog inventara</t>
  </si>
  <si>
    <t>Trošak sitnog inventara i ambalaže</t>
  </si>
  <si>
    <t>Troškovi ambalaže</t>
  </si>
  <si>
    <t>Potrošeni rezervni dijelovi za popravak vlastite opreme</t>
  </si>
  <si>
    <t>Potrošeni rezervni dijelovi</t>
  </si>
  <si>
    <t>Gorivo 100%</t>
  </si>
  <si>
    <t>Prijevozne usluge u cestovnom prometu</t>
  </si>
  <si>
    <t>Troškovi dostave</t>
  </si>
  <si>
    <t>Usluge tekućeg održavanja opreme</t>
  </si>
  <si>
    <t>Usluge zaštite na radu</t>
  </si>
  <si>
    <t>Konzultantske usluge</t>
  </si>
  <si>
    <t>Deratizacijske usluge</t>
  </si>
  <si>
    <t>Deratizacija i dezinfekscijske usluge</t>
  </si>
  <si>
    <t>Doprinos za I. i II. stup i porez</t>
  </si>
  <si>
    <t>Troškovi prijevoza na posao i s posla</t>
  </si>
  <si>
    <t>Prigodne nagrade ,božićnice,uskrsnice</t>
  </si>
  <si>
    <t>Ostali troškovi zaposlenika</t>
  </si>
  <si>
    <t>Nadoknade troškova,darovi i potpore</t>
  </si>
  <si>
    <t>Premije osiguranja</t>
  </si>
  <si>
    <t>Premije osiguranja osoba</t>
  </si>
  <si>
    <t>Naknada za Fina karticu</t>
  </si>
  <si>
    <t>Troškovi obveznih liječničkih pregleda</t>
  </si>
  <si>
    <t>Održavanje čistoće javnih površina-rad strojem</t>
  </si>
  <si>
    <t>Prihodi od prodaje robe</t>
  </si>
  <si>
    <t>Prihodi od prodaje robe u komisiji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</si>
</sst>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0"/>
      <color indexed="8"/>
      <name val="MS Sans Serif"/>
      <family val="2"/>
      <charset val="238"/>
    </font>
    <font>
      <b/>
      <sz val="12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2"/>
      <name val="Arial Narrow"/>
      <family val="2"/>
      <charset val="238"/>
    </font>
    <font>
      <b/>
      <sz val="14"/>
      <name val="Arial Narrow"/>
      <family val="2"/>
      <charset val="238"/>
    </font>
    <font>
      <sz val="1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theme="1"/>
      <name val="Albertus Medium"/>
      <family val="2"/>
    </font>
    <font>
      <b/>
      <sz val="12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FFB84F"/>
        <bgColor indexed="64"/>
      </patternFill>
    </fill>
    <fill>
      <patternFill patternType="solid">
        <fgColor rgb="FFFFD08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6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3">
    <xf numFmtId="0" fontId="0" fillId="0" borderId="0" xfId="0"/>
    <xf numFmtId="0" fontId="2" fillId="0" borderId="0" xfId="0" applyFont="1"/>
    <xf numFmtId="4" fontId="5" fillId="0" borderId="1" xfId="0" applyNumberFormat="1" applyFont="1" applyBorder="1"/>
    <xf numFmtId="0" fontId="5" fillId="0" borderId="0" xfId="0" applyFont="1"/>
    <xf numFmtId="4" fontId="5" fillId="3" borderId="1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0" fontId="5" fillId="3" borderId="1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10" fontId="5" fillId="0" borderId="1" xfId="0" applyNumberFormat="1" applyFont="1" applyBorder="1"/>
    <xf numFmtId="4" fontId="6" fillId="0" borderId="1" xfId="0" applyNumberFormat="1" applyFont="1" applyBorder="1"/>
    <xf numFmtId="4" fontId="1" fillId="0" borderId="1" xfId="0" applyNumberFormat="1" applyFont="1" applyBorder="1"/>
    <xf numFmtId="0" fontId="1" fillId="4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" fontId="5" fillId="5" borderId="1" xfId="0" applyNumberFormat="1" applyFont="1" applyFill="1" applyBorder="1"/>
    <xf numFmtId="10" fontId="5" fillId="5" borderId="1" xfId="0" applyNumberFormat="1" applyFont="1" applyFill="1" applyBorder="1"/>
    <xf numFmtId="0" fontId="1" fillId="6" borderId="4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1" xfId="0" applyFont="1" applyBorder="1" applyAlignment="1">
      <alignment horizontal="center"/>
    </xf>
    <xf numFmtId="4" fontId="12" fillId="5" borderId="1" xfId="0" applyNumberFormat="1" applyFont="1" applyFill="1" applyBorder="1"/>
    <xf numFmtId="4" fontId="15" fillId="7" borderId="1" xfId="0" applyNumberFormat="1" applyFont="1" applyFill="1" applyBorder="1"/>
    <xf numFmtId="4" fontId="9" fillId="8" borderId="1" xfId="0" applyNumberFormat="1" applyFont="1" applyFill="1" applyBorder="1"/>
    <xf numFmtId="4" fontId="9" fillId="0" borderId="1" xfId="0" applyNumberFormat="1" applyFont="1" applyBorder="1"/>
    <xf numFmtId="4" fontId="9" fillId="7" borderId="1" xfId="0" applyNumberFormat="1" applyFont="1" applyFill="1" applyBorder="1"/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13" fillId="5" borderId="11" xfId="1" applyFont="1" applyFill="1" applyBorder="1" applyAlignment="1">
      <alignment horizontal="left" vertical="center"/>
    </xf>
    <xf numFmtId="10" fontId="12" fillId="5" borderId="12" xfId="0" applyNumberFormat="1" applyFont="1" applyFill="1" applyBorder="1"/>
    <xf numFmtId="0" fontId="14" fillId="7" borderId="11" xfId="1" applyFont="1" applyFill="1" applyBorder="1" applyAlignment="1">
      <alignment horizontal="left" vertical="center"/>
    </xf>
    <xf numFmtId="10" fontId="15" fillId="7" borderId="12" xfId="0" applyNumberFormat="1" applyFont="1" applyFill="1" applyBorder="1"/>
    <xf numFmtId="0" fontId="16" fillId="8" borderId="11" xfId="1" applyFont="1" applyFill="1" applyBorder="1" applyAlignment="1">
      <alignment horizontal="left" vertical="center"/>
    </xf>
    <xf numFmtId="10" fontId="9" fillId="8" borderId="12" xfId="0" applyNumberFormat="1" applyFont="1" applyFill="1" applyBorder="1"/>
    <xf numFmtId="0" fontId="16" fillId="0" borderId="11" xfId="1" applyFont="1" applyBorder="1" applyAlignment="1">
      <alignment horizontal="left" vertical="center"/>
    </xf>
    <xf numFmtId="10" fontId="9" fillId="0" borderId="12" xfId="0" applyNumberFormat="1" applyFont="1" applyBorder="1"/>
    <xf numFmtId="0" fontId="13" fillId="7" borderId="11" xfId="1" applyFont="1" applyFill="1" applyBorder="1" applyAlignment="1">
      <alignment horizontal="left" vertical="center"/>
    </xf>
    <xf numFmtId="0" fontId="10" fillId="6" borderId="8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4" fontId="15" fillId="0" borderId="1" xfId="0" applyNumberFormat="1" applyFont="1" applyBorder="1"/>
    <xf numFmtId="4" fontId="9" fillId="0" borderId="1" xfId="0" applyNumberFormat="1" applyFont="1" applyBorder="1" applyAlignment="1">
      <alignment vertical="center"/>
    </xf>
    <xf numFmtId="4" fontId="9" fillId="0" borderId="2" xfId="0" applyNumberFormat="1" applyFont="1" applyBorder="1"/>
    <xf numFmtId="4" fontId="9" fillId="0" borderId="2" xfId="0" applyNumberFormat="1" applyFont="1" applyBorder="1" applyAlignment="1">
      <alignment vertical="center"/>
    </xf>
    <xf numFmtId="4" fontId="9" fillId="0" borderId="13" xfId="0" applyNumberFormat="1" applyFont="1" applyBorder="1"/>
    <xf numFmtId="4" fontId="9" fillId="9" borderId="1" xfId="0" applyNumberFormat="1" applyFont="1" applyFill="1" applyBorder="1"/>
    <xf numFmtId="4" fontId="9" fillId="8" borderId="2" xfId="0" applyNumberFormat="1" applyFont="1" applyFill="1" applyBorder="1"/>
    <xf numFmtId="0" fontId="0" fillId="8" borderId="0" xfId="0" applyFill="1"/>
    <xf numFmtId="4" fontId="0" fillId="0" borderId="0" xfId="0" applyNumberFormat="1"/>
    <xf numFmtId="0" fontId="1" fillId="0" borderId="0" xfId="0" applyFont="1"/>
    <xf numFmtId="0" fontId="17" fillId="0" borderId="0" xfId="0" applyFont="1"/>
    <xf numFmtId="0" fontId="13" fillId="6" borderId="1" xfId="1" applyFont="1" applyFill="1" applyBorder="1" applyAlignment="1">
      <alignment horizontal="left" vertical="center"/>
    </xf>
    <xf numFmtId="4" fontId="12" fillId="6" borderId="1" xfId="0" applyNumberFormat="1" applyFont="1" applyFill="1" applyBorder="1" applyAlignment="1">
      <alignment horizontal="right"/>
    </xf>
    <xf numFmtId="10" fontId="12" fillId="6" borderId="1" xfId="0" applyNumberFormat="1" applyFont="1" applyFill="1" applyBorder="1"/>
    <xf numFmtId="4" fontId="9" fillId="7" borderId="1" xfId="0" applyNumberFormat="1" applyFont="1" applyFill="1" applyBorder="1" applyAlignment="1">
      <alignment horizontal="right"/>
    </xf>
    <xf numFmtId="10" fontId="9" fillId="7" borderId="1" xfId="0" applyNumberFormat="1" applyFont="1" applyFill="1" applyBorder="1" applyAlignment="1">
      <alignment horizontal="right"/>
    </xf>
    <xf numFmtId="0" fontId="16" fillId="8" borderId="1" xfId="1" applyFont="1" applyFill="1" applyBorder="1" applyAlignment="1">
      <alignment horizontal="left" vertical="center"/>
    </xf>
    <xf numFmtId="4" fontId="9" fillId="8" borderId="1" xfId="0" applyNumberFormat="1" applyFont="1" applyFill="1" applyBorder="1" applyAlignment="1">
      <alignment horizontal="right"/>
    </xf>
    <xf numFmtId="10" fontId="9" fillId="8" borderId="1" xfId="0" applyNumberFormat="1" applyFont="1" applyFill="1" applyBorder="1"/>
    <xf numFmtId="0" fontId="16" fillId="0" borderId="1" xfId="1" applyFont="1" applyBorder="1" applyAlignment="1">
      <alignment horizontal="left" vertical="center"/>
    </xf>
    <xf numFmtId="4" fontId="9" fillId="0" borderId="1" xfId="0" applyNumberFormat="1" applyFont="1" applyBorder="1" applyAlignment="1">
      <alignment horizontal="right"/>
    </xf>
    <xf numFmtId="10" fontId="9" fillId="0" borderId="1" xfId="0" applyNumberFormat="1" applyFont="1" applyBorder="1"/>
    <xf numFmtId="4" fontId="9" fillId="9" borderId="1" xfId="0" applyNumberFormat="1" applyFont="1" applyFill="1" applyBorder="1" applyAlignment="1">
      <alignment horizontal="right"/>
    </xf>
    <xf numFmtId="0" fontId="9" fillId="0" borderId="2" xfId="1" applyFont="1" applyBorder="1" applyAlignment="1">
      <alignment horizontal="left" vertical="center"/>
    </xf>
    <xf numFmtId="4" fontId="9" fillId="0" borderId="4" xfId="0" applyNumberFormat="1" applyFont="1" applyBorder="1" applyAlignment="1">
      <alignment horizontal="right"/>
    </xf>
    <xf numFmtId="0" fontId="13" fillId="10" borderId="1" xfId="1" applyFont="1" applyFill="1" applyBorder="1" applyAlignment="1">
      <alignment horizontal="left" vertical="center"/>
    </xf>
    <xf numFmtId="4" fontId="9" fillId="10" borderId="1" xfId="0" applyNumberFormat="1" applyFont="1" applyFill="1" applyBorder="1" applyAlignment="1">
      <alignment horizontal="right"/>
    </xf>
    <xf numFmtId="0" fontId="13" fillId="0" borderId="0" xfId="1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4" fontId="12" fillId="0" borderId="0" xfId="0" applyNumberFormat="1" applyFont="1" applyAlignment="1">
      <alignment horizontal="right"/>
    </xf>
    <xf numFmtId="4" fontId="12" fillId="0" borderId="0" xfId="0" applyNumberFormat="1" applyFont="1"/>
    <xf numFmtId="10" fontId="12" fillId="0" borderId="0" xfId="0" applyNumberFormat="1" applyFont="1"/>
    <xf numFmtId="4" fontId="9" fillId="0" borderId="14" xfId="0" applyNumberFormat="1" applyFont="1" applyBorder="1"/>
    <xf numFmtId="0" fontId="16" fillId="0" borderId="15" xfId="1" applyFont="1" applyBorder="1" applyAlignment="1">
      <alignment horizontal="left" vertical="center"/>
    </xf>
    <xf numFmtId="4" fontId="9" fillId="0" borderId="15" xfId="0" applyNumberFormat="1" applyFont="1" applyBorder="1"/>
    <xf numFmtId="0" fontId="0" fillId="0" borderId="0" xfId="0"/>
    <xf numFmtId="0" fontId="12" fillId="6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10" fillId="6" borderId="9" xfId="0" applyFont="1" applyFill="1" applyBorder="1" applyAlignment="1">
      <alignment horizontal="center" vertical="center" wrapText="1"/>
    </xf>
    <xf numFmtId="0" fontId="18" fillId="0" borderId="0" xfId="0" applyFont="1" applyFill="1"/>
    <xf numFmtId="0" fontId="0" fillId="0" borderId="0" xfId="0" applyFill="1"/>
    <xf numFmtId="0" fontId="1" fillId="0" borderId="1" xfId="0" applyFont="1" applyBorder="1" applyAlignment="1">
      <alignment horizontal="center"/>
    </xf>
    <xf numFmtId="10" fontId="1" fillId="0" borderId="1" xfId="0" applyNumberFormat="1" applyFont="1" applyBorder="1"/>
    <xf numFmtId="0" fontId="1" fillId="0" borderId="1" xfId="0" applyFont="1" applyBorder="1"/>
    <xf numFmtId="0" fontId="13" fillId="7" borderId="1" xfId="1" applyFont="1" applyFill="1" applyBorder="1" applyAlignment="1">
      <alignment horizontal="left" vertical="center"/>
    </xf>
    <xf numFmtId="4" fontId="12" fillId="7" borderId="1" xfId="0" applyNumberFormat="1" applyFont="1" applyFill="1" applyBorder="1" applyAlignment="1">
      <alignment horizontal="right"/>
    </xf>
    <xf numFmtId="10" fontId="12" fillId="7" borderId="1" xfId="0" applyNumberFormat="1" applyFont="1" applyFill="1" applyBorder="1"/>
    <xf numFmtId="0" fontId="13" fillId="12" borderId="1" xfId="1" applyFont="1" applyFill="1" applyBorder="1" applyAlignment="1">
      <alignment horizontal="left" vertical="center"/>
    </xf>
    <xf numFmtId="4" fontId="12" fillId="12" borderId="1" xfId="0" applyNumberFormat="1" applyFont="1" applyFill="1" applyBorder="1" applyAlignment="1">
      <alignment horizontal="right"/>
    </xf>
    <xf numFmtId="10" fontId="12" fillId="12" borderId="1" xfId="0" applyNumberFormat="1" applyFont="1" applyFill="1" applyBorder="1"/>
    <xf numFmtId="4" fontId="12" fillId="0" borderId="1" xfId="0" applyNumberFormat="1" applyFont="1" applyBorder="1"/>
    <xf numFmtId="10" fontId="12" fillId="0" borderId="1" xfId="0" applyNumberFormat="1" applyFont="1" applyBorder="1"/>
    <xf numFmtId="0" fontId="20" fillId="0" borderId="0" xfId="0" applyFont="1"/>
    <xf numFmtId="4" fontId="12" fillId="12" borderId="1" xfId="0" applyNumberFormat="1" applyFont="1" applyFill="1" applyBorder="1"/>
    <xf numFmtId="0" fontId="1" fillId="0" borderId="0" xfId="0" applyFont="1" applyAlignment="1">
      <alignment wrapText="1"/>
    </xf>
    <xf numFmtId="0" fontId="0" fillId="0" borderId="0" xfId="0" applyAlignment="1"/>
    <xf numFmtId="0" fontId="7" fillId="0" borderId="2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11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/>
    </xf>
    <xf numFmtId="0" fontId="5" fillId="5" borderId="3" xfId="0" applyFont="1" applyFill="1" applyBorder="1" applyAlignment="1">
      <alignment horizontal="left"/>
    </xf>
    <xf numFmtId="0" fontId="5" fillId="5" borderId="4" xfId="0" applyFont="1" applyFill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5" fillId="3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right"/>
    </xf>
    <xf numFmtId="0" fontId="14" fillId="12" borderId="2" xfId="0" applyFont="1" applyFill="1" applyBorder="1" applyAlignment="1">
      <alignment horizontal="left" vertical="center" wrapText="1"/>
    </xf>
    <xf numFmtId="0" fontId="14" fillId="12" borderId="3" xfId="0" applyFont="1" applyFill="1" applyBorder="1" applyAlignment="1">
      <alignment horizontal="left" vertical="center" wrapText="1"/>
    </xf>
    <xf numFmtId="0" fontId="14" fillId="12" borderId="4" xfId="0" applyFont="1" applyFill="1" applyBorder="1" applyAlignment="1">
      <alignment horizontal="left" vertical="center" wrapText="1"/>
    </xf>
    <xf numFmtId="0" fontId="14" fillId="7" borderId="2" xfId="0" applyFont="1" applyFill="1" applyBorder="1" applyAlignment="1">
      <alignment horizontal="left" vertical="center" wrapText="1"/>
    </xf>
    <xf numFmtId="0" fontId="14" fillId="7" borderId="3" xfId="0" applyFont="1" applyFill="1" applyBorder="1" applyAlignment="1">
      <alignment horizontal="left" vertical="center" wrapText="1"/>
    </xf>
    <xf numFmtId="0" fontId="14" fillId="7" borderId="4" xfId="0" applyFont="1" applyFill="1" applyBorder="1" applyAlignment="1">
      <alignment horizontal="left" vertical="center" wrapText="1"/>
    </xf>
    <xf numFmtId="0" fontId="15" fillId="8" borderId="2" xfId="0" applyFont="1" applyFill="1" applyBorder="1" applyAlignment="1">
      <alignment horizontal="left" vertical="center" wrapText="1"/>
    </xf>
    <xf numFmtId="0" fontId="15" fillId="8" borderId="3" xfId="0" applyFont="1" applyFill="1" applyBorder="1" applyAlignment="1">
      <alignment horizontal="left" vertical="center" wrapText="1"/>
    </xf>
    <xf numFmtId="0" fontId="15" fillId="8" borderId="4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4" fillId="6" borderId="1" xfId="0" applyFont="1" applyFill="1" applyBorder="1" applyAlignment="1">
      <alignment horizontal="left" vertical="center" wrapText="1"/>
    </xf>
    <xf numFmtId="0" fontId="15" fillId="10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8" borderId="1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7" borderId="1" xfId="0" applyFont="1" applyFill="1" applyBorder="1" applyAlignment="1">
      <alignment horizontal="left" vertical="center" wrapText="1"/>
    </xf>
    <xf numFmtId="0" fontId="0" fillId="8" borderId="3" xfId="0" applyFill="1" applyBorder="1" applyAlignment="1">
      <alignment horizontal="left" vertical="center" wrapText="1"/>
    </xf>
    <xf numFmtId="0" fontId="0" fillId="8" borderId="4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/>
    </xf>
    <xf numFmtId="0" fontId="12" fillId="0" borderId="4" xfId="0" applyFont="1" applyBorder="1" applyAlignment="1">
      <alignment horizontal="left"/>
    </xf>
  </cellXfs>
  <cellStyles count="2">
    <cellStyle name="Normal" xfId="0" builtinId="0"/>
    <cellStyle name="Normal_Podaci" xfId="1"/>
  </cellStyles>
  <dxfs count="0"/>
  <tableStyles count="0" defaultTableStyle="TableStyleMedium9" defaultPivotStyle="PivotStyleLight16"/>
  <colors>
    <mruColors>
      <color rgb="FFFF9966"/>
      <color rgb="FFFFD08B"/>
      <color rgb="FFFFB84F"/>
      <color rgb="FF00CC66"/>
      <color rgb="FF66FF66"/>
      <color rgb="FF00CC99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13</xdr:row>
      <xdr:rowOff>111125</xdr:rowOff>
    </xdr:from>
    <xdr:ext cx="184731" cy="264560"/>
    <xdr:sp macro="" textlink="">
      <xdr:nvSpPr>
        <xdr:cNvPr id="2" name="TekstniOkvi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263063" y="254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9"/>
  <sheetViews>
    <sheetView tabSelected="1" zoomScale="80" zoomScaleNormal="80" workbookViewId="0">
      <selection activeCell="P12" sqref="P12"/>
    </sheetView>
  </sheetViews>
  <sheetFormatPr defaultColWidth="9.140625" defaultRowHeight="15.75" x14ac:dyDescent="0.25"/>
  <cols>
    <col min="1" max="1" width="13.140625" style="1" customWidth="1"/>
    <col min="2" max="4" width="9.140625" style="1"/>
    <col min="5" max="5" width="23.28515625" style="1" customWidth="1"/>
    <col min="6" max="6" width="12.7109375" style="1" hidden="1" customWidth="1"/>
    <col min="7" max="7" width="14.5703125" style="1" hidden="1" customWidth="1"/>
    <col min="8" max="8" width="12.7109375" style="1" hidden="1" customWidth="1"/>
    <col min="9" max="9" width="17.140625" style="1" customWidth="1"/>
    <col min="10" max="11" width="16.5703125" style="1" hidden="1" customWidth="1"/>
    <col min="12" max="12" width="14.7109375" style="1" hidden="1" customWidth="1"/>
    <col min="13" max="16384" width="9.140625" style="1"/>
  </cols>
  <sheetData>
    <row r="1" spans="1:12" ht="79.5" customHeight="1" x14ac:dyDescent="0.25">
      <c r="A1" s="94" t="s">
        <v>72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12" ht="60" customHeight="1" x14ac:dyDescent="0.25">
      <c r="A2" s="101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12" ht="18" x14ac:dyDescent="0.25">
      <c r="A3" s="102" t="s">
        <v>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4" spans="1:12" ht="20.25" customHeight="1" x14ac:dyDescent="0.25">
      <c r="A4" s="103" t="s">
        <v>2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</row>
    <row r="6" spans="1:12" ht="31.5" x14ac:dyDescent="0.25">
      <c r="A6" s="99" t="s">
        <v>3</v>
      </c>
      <c r="B6" s="99"/>
      <c r="C6" s="99"/>
      <c r="D6" s="99"/>
      <c r="E6" s="100"/>
      <c r="F6" s="12" t="s">
        <v>4</v>
      </c>
      <c r="G6" s="13" t="s">
        <v>5</v>
      </c>
      <c r="H6" s="13" t="s">
        <v>6</v>
      </c>
      <c r="I6" s="13" t="s">
        <v>7</v>
      </c>
      <c r="J6" s="13" t="s">
        <v>8</v>
      </c>
      <c r="K6" s="13" t="s">
        <v>9</v>
      </c>
      <c r="L6" s="14" t="s">
        <v>10</v>
      </c>
    </row>
    <row r="7" spans="1:12" ht="15.75" customHeight="1" x14ac:dyDescent="0.25">
      <c r="A7" s="104">
        <v>1</v>
      </c>
      <c r="B7" s="105"/>
      <c r="C7" s="105"/>
      <c r="D7" s="105"/>
      <c r="E7" s="106"/>
      <c r="F7" s="81">
        <v>2</v>
      </c>
      <c r="G7" s="81">
        <v>2</v>
      </c>
      <c r="H7" s="81">
        <v>3</v>
      </c>
      <c r="I7" s="81">
        <v>4</v>
      </c>
      <c r="J7" s="81">
        <v>5</v>
      </c>
      <c r="K7" s="81">
        <v>6</v>
      </c>
      <c r="L7" s="81">
        <v>7</v>
      </c>
    </row>
    <row r="8" spans="1:12" ht="15.75" customHeight="1" x14ac:dyDescent="0.25">
      <c r="A8" s="107" t="s">
        <v>11</v>
      </c>
      <c r="B8" s="108"/>
      <c r="C8" s="108"/>
      <c r="D8" s="108"/>
      <c r="E8" s="109"/>
      <c r="F8" s="11" t="e">
        <f>'Financijski plan - prihodi'!F5</f>
        <v>#REF!</v>
      </c>
      <c r="G8" s="11" t="e">
        <f>'Financijski plan - prihodi'!G5</f>
        <v>#REF!</v>
      </c>
      <c r="H8" s="11" t="e">
        <f>'Financijski plan - prihodi'!H5</f>
        <v>#REF!</v>
      </c>
      <c r="I8" s="11">
        <f>'Financijski plan - prihodi'!I5</f>
        <v>154881.16000000003</v>
      </c>
      <c r="J8" s="11" t="e">
        <f>'Financijski plan - prihodi'!J5</f>
        <v>#REF!</v>
      </c>
      <c r="K8" s="11" t="e">
        <f>'Financijski plan - prihodi'!K5</f>
        <v>#REF!</v>
      </c>
      <c r="L8" s="82" t="e">
        <f>H8/G8</f>
        <v>#REF!</v>
      </c>
    </row>
    <row r="9" spans="1:12" ht="18" customHeight="1" x14ac:dyDescent="0.25">
      <c r="A9" s="96"/>
      <c r="B9" s="97"/>
      <c r="C9" s="97"/>
      <c r="D9" s="97"/>
      <c r="E9" s="98"/>
      <c r="F9" s="2" t="e">
        <f>SUM(F8)</f>
        <v>#REF!</v>
      </c>
      <c r="G9" s="2" t="e">
        <f t="shared" ref="G9:K9" si="0">SUM(G8)</f>
        <v>#REF!</v>
      </c>
      <c r="H9" s="2" t="e">
        <f t="shared" si="0"/>
        <v>#REF!</v>
      </c>
      <c r="I9" s="2">
        <f t="shared" si="0"/>
        <v>154881.16000000003</v>
      </c>
      <c r="J9" s="2" t="e">
        <f t="shared" si="0"/>
        <v>#REF!</v>
      </c>
      <c r="K9" s="2" t="e">
        <f t="shared" si="0"/>
        <v>#REF!</v>
      </c>
      <c r="L9" s="9" t="e">
        <f>H9/G9</f>
        <v>#REF!</v>
      </c>
    </row>
    <row r="10" spans="1:12" ht="15.75" customHeight="1" x14ac:dyDescent="0.25">
      <c r="A10" s="107" t="s">
        <v>12</v>
      </c>
      <c r="B10" s="108"/>
      <c r="C10" s="108"/>
      <c r="D10" s="108"/>
      <c r="E10" s="109"/>
      <c r="F10" s="11" t="e">
        <f>'Financijski plan - rashodi'!G5</f>
        <v>#REF!</v>
      </c>
      <c r="G10" s="11" t="e">
        <f>'Financijski plan - rashodi'!H5</f>
        <v>#REF!</v>
      </c>
      <c r="H10" s="11" t="e">
        <f>'Financijski plan - rashodi'!I5</f>
        <v>#REF!</v>
      </c>
      <c r="I10" s="11">
        <f>'Financijski plan - rashodi'!J5</f>
        <v>154326.76999999999</v>
      </c>
      <c r="J10" s="11" t="e">
        <f>'Financijski plan - rashodi'!K5</f>
        <v>#REF!</v>
      </c>
      <c r="K10" s="11" t="e">
        <f>'Financijski plan - rashodi'!L5</f>
        <v>#REF!</v>
      </c>
      <c r="L10" s="82" t="e">
        <f>H10/G10</f>
        <v>#REF!</v>
      </c>
    </row>
    <row r="11" spans="1:12" ht="18" customHeight="1" x14ac:dyDescent="0.25">
      <c r="A11" s="96"/>
      <c r="B11" s="97"/>
      <c r="C11" s="97"/>
      <c r="D11" s="97"/>
      <c r="E11" s="98"/>
      <c r="F11" s="2" t="e">
        <f>SUM(F10)</f>
        <v>#REF!</v>
      </c>
      <c r="G11" s="2" t="e">
        <f t="shared" ref="G11:K11" si="1">SUM(G10)</f>
        <v>#REF!</v>
      </c>
      <c r="H11" s="2" t="e">
        <f t="shared" si="1"/>
        <v>#REF!</v>
      </c>
      <c r="I11" s="2">
        <f t="shared" si="1"/>
        <v>154326.76999999999</v>
      </c>
      <c r="J11" s="2" t="e">
        <f t="shared" si="1"/>
        <v>#REF!</v>
      </c>
      <c r="K11" s="2" t="e">
        <f t="shared" si="1"/>
        <v>#REF!</v>
      </c>
      <c r="L11" s="9" t="e">
        <f>H11/G11</f>
        <v>#REF!</v>
      </c>
    </row>
    <row r="12" spans="1:12" ht="18" customHeight="1" x14ac:dyDescent="0.25">
      <c r="A12" s="110" t="s">
        <v>13</v>
      </c>
      <c r="B12" s="111"/>
      <c r="C12" s="111"/>
      <c r="D12" s="111"/>
      <c r="E12" s="112"/>
      <c r="F12" s="15" t="e">
        <f>F8-F10</f>
        <v>#REF!</v>
      </c>
      <c r="G12" s="15" t="e">
        <f t="shared" ref="G12:K12" si="2">G8-G10</f>
        <v>#REF!</v>
      </c>
      <c r="H12" s="15" t="e">
        <f t="shared" si="2"/>
        <v>#REF!</v>
      </c>
      <c r="I12" s="15">
        <f>I9-I11</f>
        <v>554.39000000004307</v>
      </c>
      <c r="J12" s="15" t="e">
        <f t="shared" si="2"/>
        <v>#REF!</v>
      </c>
      <c r="K12" s="15" t="e">
        <f t="shared" si="2"/>
        <v>#REF!</v>
      </c>
      <c r="L12" s="16" t="e">
        <f>H12/G12</f>
        <v>#REF!</v>
      </c>
    </row>
    <row r="15" spans="1:12" ht="31.5" x14ac:dyDescent="0.25">
      <c r="A15" s="99" t="s">
        <v>14</v>
      </c>
      <c r="B15" s="99"/>
      <c r="C15" s="99"/>
      <c r="D15" s="99"/>
      <c r="E15" s="100"/>
      <c r="F15" s="17" t="s">
        <v>4</v>
      </c>
      <c r="G15" s="18" t="s">
        <v>5</v>
      </c>
      <c r="H15" s="18" t="s">
        <v>15</v>
      </c>
      <c r="I15" s="18" t="s">
        <v>7</v>
      </c>
      <c r="J15" s="18" t="s">
        <v>8</v>
      </c>
      <c r="K15" s="18" t="s">
        <v>9</v>
      </c>
      <c r="L15" s="19" t="s">
        <v>10</v>
      </c>
    </row>
    <row r="16" spans="1:12" x14ac:dyDescent="0.25">
      <c r="A16" s="113">
        <v>1</v>
      </c>
      <c r="B16" s="114"/>
      <c r="C16" s="114"/>
      <c r="D16" s="114"/>
      <c r="E16" s="115"/>
      <c r="F16" s="81">
        <v>2</v>
      </c>
      <c r="G16" s="81">
        <v>2</v>
      </c>
      <c r="H16" s="81">
        <v>3</v>
      </c>
      <c r="I16" s="81">
        <v>4</v>
      </c>
      <c r="J16" s="81">
        <v>5</v>
      </c>
      <c r="K16" s="81">
        <v>6</v>
      </c>
      <c r="L16" s="81">
        <v>7</v>
      </c>
    </row>
    <row r="17" spans="1:12" x14ac:dyDescent="0.25">
      <c r="A17" s="120" t="s">
        <v>16</v>
      </c>
      <c r="B17" s="120"/>
      <c r="C17" s="120"/>
      <c r="D17" s="120"/>
      <c r="E17" s="120"/>
      <c r="F17" s="11">
        <f>'Financijski plan - prihodi'!F17</f>
        <v>0</v>
      </c>
      <c r="G17" s="11">
        <v>0</v>
      </c>
      <c r="H17" s="11">
        <v>0</v>
      </c>
      <c r="I17" s="83">
        <v>0</v>
      </c>
      <c r="J17" s="10">
        <v>0</v>
      </c>
      <c r="K17" s="10">
        <v>0</v>
      </c>
      <c r="L17" s="82">
        <v>0</v>
      </c>
    </row>
    <row r="18" spans="1:12" x14ac:dyDescent="0.25">
      <c r="A18" s="120" t="s">
        <v>17</v>
      </c>
      <c r="B18" s="120"/>
      <c r="C18" s="120"/>
      <c r="D18" s="120"/>
      <c r="E18" s="120"/>
      <c r="F18" s="11">
        <v>0</v>
      </c>
      <c r="G18" s="11">
        <v>0</v>
      </c>
      <c r="H18" s="11">
        <v>0</v>
      </c>
      <c r="I18" s="83">
        <v>0</v>
      </c>
      <c r="J18" s="83">
        <v>0</v>
      </c>
      <c r="K18" s="83">
        <v>0</v>
      </c>
      <c r="L18" s="82">
        <v>0</v>
      </c>
    </row>
    <row r="19" spans="1:12" s="3" customFormat="1" ht="18" x14ac:dyDescent="0.25">
      <c r="A19" s="121" t="s">
        <v>18</v>
      </c>
      <c r="B19" s="121"/>
      <c r="C19" s="121"/>
      <c r="D19" s="121"/>
      <c r="E19" s="121"/>
      <c r="F19" s="4">
        <f>F17-F18</f>
        <v>0</v>
      </c>
      <c r="G19" s="4">
        <f t="shared" ref="G19:K19" si="3">G17-G18</f>
        <v>0</v>
      </c>
      <c r="H19" s="4">
        <f t="shared" si="3"/>
        <v>0</v>
      </c>
      <c r="I19" s="4">
        <f t="shared" si="3"/>
        <v>0</v>
      </c>
      <c r="J19" s="4">
        <f t="shared" si="3"/>
        <v>0</v>
      </c>
      <c r="K19" s="4">
        <f t="shared" si="3"/>
        <v>0</v>
      </c>
      <c r="L19" s="7">
        <v>0</v>
      </c>
    </row>
    <row r="22" spans="1:12" ht="31.5" x14ac:dyDescent="0.25">
      <c r="A22" s="99" t="s">
        <v>19</v>
      </c>
      <c r="B22" s="99"/>
      <c r="C22" s="99"/>
      <c r="D22" s="99"/>
      <c r="E22" s="100"/>
      <c r="F22" s="5" t="s">
        <v>4</v>
      </c>
      <c r="G22" s="8" t="s">
        <v>20</v>
      </c>
      <c r="H22" s="8" t="s">
        <v>15</v>
      </c>
      <c r="I22" s="8" t="s">
        <v>21</v>
      </c>
      <c r="J22" s="8" t="s">
        <v>8</v>
      </c>
      <c r="K22" s="8" t="s">
        <v>9</v>
      </c>
      <c r="L22" s="6" t="s">
        <v>10</v>
      </c>
    </row>
    <row r="23" spans="1:12" x14ac:dyDescent="0.25">
      <c r="A23" s="113">
        <v>1</v>
      </c>
      <c r="B23" s="114"/>
      <c r="C23" s="114"/>
      <c r="D23" s="114"/>
      <c r="E23" s="115"/>
      <c r="F23" s="81">
        <v>2</v>
      </c>
      <c r="G23" s="81">
        <v>2</v>
      </c>
      <c r="H23" s="81">
        <v>3</v>
      </c>
      <c r="I23" s="81">
        <v>4</v>
      </c>
      <c r="J23" s="81">
        <v>5</v>
      </c>
      <c r="K23" s="81">
        <v>6</v>
      </c>
      <c r="L23" s="81">
        <v>7</v>
      </c>
    </row>
    <row r="24" spans="1:12" x14ac:dyDescent="0.25">
      <c r="A24" s="116" t="s">
        <v>22</v>
      </c>
      <c r="B24" s="117"/>
      <c r="C24" s="117"/>
      <c r="D24" s="117"/>
      <c r="E24" s="118"/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/>
      <c r="L24" s="82">
        <v>0</v>
      </c>
    </row>
    <row r="25" spans="1:12" ht="33" customHeight="1" x14ac:dyDescent="0.25">
      <c r="A25" s="119" t="s">
        <v>23</v>
      </c>
      <c r="B25" s="119"/>
      <c r="C25" s="119"/>
      <c r="D25" s="119"/>
      <c r="E25" s="119"/>
      <c r="F25" s="4" t="e">
        <f>F12+F19+F24</f>
        <v>#REF!</v>
      </c>
      <c r="G25" s="4" t="e">
        <f t="shared" ref="G25:K25" si="4">G12+G19+G24</f>
        <v>#REF!</v>
      </c>
      <c r="H25" s="4" t="e">
        <f t="shared" si="4"/>
        <v>#REF!</v>
      </c>
      <c r="I25" s="4">
        <f t="shared" si="4"/>
        <v>554.39000000004307</v>
      </c>
      <c r="J25" s="4" t="e">
        <f t="shared" si="4"/>
        <v>#REF!</v>
      </c>
      <c r="K25" s="4" t="e">
        <f t="shared" si="4"/>
        <v>#REF!</v>
      </c>
      <c r="L25" s="7" t="e">
        <f>J25/G25</f>
        <v>#REF!</v>
      </c>
    </row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31.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4" ht="15.75" customHeight="1" x14ac:dyDescent="0.25"/>
    <row r="75" ht="15.75" customHeight="1" x14ac:dyDescent="0.25"/>
    <row r="76" ht="15.75" customHeight="1" x14ac:dyDescent="0.25"/>
    <row r="78" ht="15.75" customHeight="1" x14ac:dyDescent="0.25"/>
    <row r="79" ht="15.75" customHeight="1" x14ac:dyDescent="0.25"/>
  </sheetData>
  <mergeCells count="20">
    <mergeCell ref="A12:E12"/>
    <mergeCell ref="A22:E22"/>
    <mergeCell ref="A23:E23"/>
    <mergeCell ref="A24:E24"/>
    <mergeCell ref="A25:E25"/>
    <mergeCell ref="A15:E15"/>
    <mergeCell ref="A16:E16"/>
    <mergeCell ref="A17:E17"/>
    <mergeCell ref="A18:E18"/>
    <mergeCell ref="A19:E19"/>
    <mergeCell ref="A1:L1"/>
    <mergeCell ref="A9:E9"/>
    <mergeCell ref="A11:E11"/>
    <mergeCell ref="A6:E6"/>
    <mergeCell ref="A2:L2"/>
    <mergeCell ref="A3:L3"/>
    <mergeCell ref="A4:L4"/>
    <mergeCell ref="A7:E7"/>
    <mergeCell ref="A8:E8"/>
    <mergeCell ref="A10:E10"/>
  </mergeCells>
  <pageMargins left="0.70866141732283472" right="0.43307086614173229" top="0.74803149606299213" bottom="0.74803149606299213" header="0.31496062992125984" footer="0.31496062992125984"/>
  <pageSetup paperSize="9" orientation="portrait" r:id="rId1"/>
  <ignoredErrors>
    <ignoredError sqref="I10 I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topLeftCell="A4" zoomScale="80" zoomScaleNormal="80" workbookViewId="0">
      <selection activeCell="I5" sqref="I5"/>
    </sheetView>
  </sheetViews>
  <sheetFormatPr defaultColWidth="9.140625" defaultRowHeight="15.75" x14ac:dyDescent="0.25"/>
  <cols>
    <col min="1" max="1" width="13" style="50" customWidth="1"/>
    <col min="2" max="4" width="9.140625" style="50"/>
    <col min="5" max="5" width="18.140625" style="50" customWidth="1"/>
    <col min="6" max="6" width="9.85546875" style="50" hidden="1" customWidth="1"/>
    <col min="7" max="7" width="10.85546875" style="50" hidden="1" customWidth="1"/>
    <col min="8" max="8" width="14.28515625" style="50" hidden="1" customWidth="1"/>
    <col min="9" max="9" width="16.5703125" style="50" customWidth="1"/>
    <col min="10" max="11" width="16.7109375" style="50" hidden="1" customWidth="1"/>
    <col min="12" max="12" width="10.5703125" style="50" hidden="1" customWidth="1"/>
    <col min="13" max="16384" width="9.140625" style="50"/>
  </cols>
  <sheetData>
    <row r="1" spans="1:12" x14ac:dyDescent="0.25">
      <c r="A1" s="49" t="s">
        <v>24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48" customHeight="1" x14ac:dyDescent="0.25">
      <c r="A2" s="76" t="s">
        <v>25</v>
      </c>
      <c r="B2" s="131" t="s">
        <v>26</v>
      </c>
      <c r="C2" s="131"/>
      <c r="D2" s="131"/>
      <c r="E2" s="131"/>
      <c r="F2" s="76" t="s">
        <v>27</v>
      </c>
      <c r="G2" s="76" t="s">
        <v>20</v>
      </c>
      <c r="H2" s="76" t="s">
        <v>6</v>
      </c>
      <c r="I2" s="76" t="s">
        <v>7</v>
      </c>
      <c r="J2" s="76" t="s">
        <v>9</v>
      </c>
      <c r="K2" s="76" t="s">
        <v>28</v>
      </c>
      <c r="L2" s="76" t="s">
        <v>29</v>
      </c>
    </row>
    <row r="3" spans="1:12" x14ac:dyDescent="0.25">
      <c r="A3" s="21">
        <v>1</v>
      </c>
      <c r="B3" s="132">
        <v>2</v>
      </c>
      <c r="C3" s="133"/>
      <c r="D3" s="133"/>
      <c r="E3" s="133"/>
      <c r="F3" s="21">
        <v>3</v>
      </c>
      <c r="G3" s="21">
        <v>3</v>
      </c>
      <c r="H3" s="21">
        <v>4</v>
      </c>
      <c r="I3" s="21">
        <v>5</v>
      </c>
      <c r="J3" s="21">
        <v>6</v>
      </c>
      <c r="K3" s="21">
        <v>7</v>
      </c>
      <c r="L3" s="21">
        <v>8</v>
      </c>
    </row>
    <row r="4" spans="1:12" ht="21" customHeight="1" x14ac:dyDescent="0.25">
      <c r="A4" s="21"/>
      <c r="B4" s="134" t="s">
        <v>30</v>
      </c>
      <c r="C4" s="135"/>
      <c r="D4" s="135"/>
      <c r="E4" s="135"/>
      <c r="F4" s="21"/>
      <c r="G4" s="21"/>
      <c r="H4" s="21"/>
      <c r="I4" s="21"/>
      <c r="J4" s="21"/>
      <c r="K4" s="21"/>
      <c r="L4" s="21"/>
    </row>
    <row r="5" spans="1:12" ht="21" customHeight="1" x14ac:dyDescent="0.25">
      <c r="A5" s="51">
        <v>7</v>
      </c>
      <c r="B5" s="136" t="s">
        <v>31</v>
      </c>
      <c r="C5" s="136"/>
      <c r="D5" s="136"/>
      <c r="E5" s="136"/>
      <c r="F5" s="52" t="e">
        <f>SUM(F8+#REF!)</f>
        <v>#REF!</v>
      </c>
      <c r="G5" s="52" t="e">
        <f>SUM(G8+#REF!)</f>
        <v>#REF!</v>
      </c>
      <c r="H5" s="52" t="e">
        <f>SUM(H8+#REF!)</f>
        <v>#REF!</v>
      </c>
      <c r="I5" s="52">
        <f>SUM(I8+I18+I22+I24+I25)-SUM(I6:I7)</f>
        <v>154881.16000000003</v>
      </c>
      <c r="J5" s="52" t="e">
        <f>SUM(J8+#REF!)</f>
        <v>#REF!</v>
      </c>
      <c r="K5" s="52" t="e">
        <f>SUM(K8+#REF!)</f>
        <v>#REF!</v>
      </c>
      <c r="L5" s="53" t="e">
        <f>H5/G5</f>
        <v>#REF!</v>
      </c>
    </row>
    <row r="6" spans="1:12" ht="21" customHeight="1" x14ac:dyDescent="0.25">
      <c r="A6" s="84">
        <v>7000</v>
      </c>
      <c r="B6" s="125" t="s">
        <v>74</v>
      </c>
      <c r="C6" s="126"/>
      <c r="D6" s="126"/>
      <c r="E6" s="127"/>
      <c r="F6" s="85"/>
      <c r="G6" s="85"/>
      <c r="H6" s="85"/>
      <c r="I6" s="85">
        <v>6865.04</v>
      </c>
      <c r="J6" s="85"/>
      <c r="K6" s="85"/>
      <c r="L6" s="86"/>
    </row>
    <row r="7" spans="1:12" ht="21" customHeight="1" x14ac:dyDescent="0.25">
      <c r="A7" s="87">
        <v>7100</v>
      </c>
      <c r="B7" s="122" t="s">
        <v>73</v>
      </c>
      <c r="C7" s="123"/>
      <c r="D7" s="123"/>
      <c r="E7" s="124"/>
      <c r="F7" s="88"/>
      <c r="G7" s="88"/>
      <c r="H7" s="88"/>
      <c r="I7" s="88">
        <v>72155.03</v>
      </c>
      <c r="J7" s="88"/>
      <c r="K7" s="88"/>
      <c r="L7" s="89"/>
    </row>
    <row r="8" spans="1:12" ht="21" customHeight="1" x14ac:dyDescent="0.25">
      <c r="A8" s="65">
        <v>75</v>
      </c>
      <c r="B8" s="137" t="s">
        <v>32</v>
      </c>
      <c r="C8" s="137"/>
      <c r="D8" s="137"/>
      <c r="E8" s="137"/>
      <c r="F8" s="66">
        <f>SUM(F9)</f>
        <v>11500</v>
      </c>
      <c r="G8" s="66">
        <f>SUM(G9)</f>
        <v>440630</v>
      </c>
      <c r="H8" s="66" t="e">
        <f t="shared" ref="H8:K8" si="0">SUM(H9)</f>
        <v>#REF!</v>
      </c>
      <c r="I8" s="66">
        <f>SUM(I9)</f>
        <v>157700</v>
      </c>
      <c r="J8" s="54">
        <f t="shared" si="0"/>
        <v>690800</v>
      </c>
      <c r="K8" s="54">
        <f t="shared" si="0"/>
        <v>691400</v>
      </c>
      <c r="L8" s="55" t="e">
        <f>H8/G8</f>
        <v>#REF!</v>
      </c>
    </row>
    <row r="9" spans="1:12" ht="21" customHeight="1" x14ac:dyDescent="0.25">
      <c r="A9" s="56">
        <v>751</v>
      </c>
      <c r="B9" s="139" t="s">
        <v>32</v>
      </c>
      <c r="C9" s="139"/>
      <c r="D9" s="139"/>
      <c r="E9" s="139"/>
      <c r="F9" s="57">
        <f>SUM(F10:F25)</f>
        <v>11500</v>
      </c>
      <c r="G9" s="57">
        <f>SUM(G10:G21)</f>
        <v>440630</v>
      </c>
      <c r="H9" s="57" t="e">
        <f>SUM(H23+#REF!+H21+H20+H19+H17+H16+H15+H14+H12+H11+H10)</f>
        <v>#REF!</v>
      </c>
      <c r="I9" s="57">
        <f>SUM(I10:I17)</f>
        <v>157700</v>
      </c>
      <c r="J9" s="57">
        <f>SUM(J10+J11+J12+J14+J15+J16+J17+J19+J20+J21)</f>
        <v>690800</v>
      </c>
      <c r="K9" s="57">
        <f>SUM(K10+K11+K12+K14+K15+K16+K17+K19+K20+K21)</f>
        <v>691400</v>
      </c>
      <c r="L9" s="58" t="e">
        <f>H9/G9</f>
        <v>#REF!</v>
      </c>
    </row>
    <row r="10" spans="1:12" ht="36" customHeight="1" x14ac:dyDescent="0.25">
      <c r="A10" s="59">
        <v>7510</v>
      </c>
      <c r="B10" s="138" t="s">
        <v>75</v>
      </c>
      <c r="C10" s="138"/>
      <c r="D10" s="138"/>
      <c r="E10" s="138"/>
      <c r="F10" s="60">
        <v>0</v>
      </c>
      <c r="G10" s="25">
        <v>78520</v>
      </c>
      <c r="H10" s="25">
        <v>21060</v>
      </c>
      <c r="I10" s="45">
        <v>22000</v>
      </c>
      <c r="J10" s="25">
        <v>72000</v>
      </c>
      <c r="K10" s="25">
        <v>70000</v>
      </c>
      <c r="L10" s="61">
        <f>H10/G10</f>
        <v>0.26821192052980131</v>
      </c>
    </row>
    <row r="11" spans="1:12" ht="21" customHeight="1" x14ac:dyDescent="0.25">
      <c r="A11" s="59">
        <v>751001</v>
      </c>
      <c r="B11" s="138" t="s">
        <v>76</v>
      </c>
      <c r="C11" s="138"/>
      <c r="D11" s="138"/>
      <c r="E11" s="138"/>
      <c r="F11" s="60">
        <v>0</v>
      </c>
      <c r="G11" s="60">
        <v>41675</v>
      </c>
      <c r="H11" s="60">
        <v>27000</v>
      </c>
      <c r="I11" s="62">
        <v>39800</v>
      </c>
      <c r="J11" s="60">
        <v>40000</v>
      </c>
      <c r="K11" s="60">
        <v>40000</v>
      </c>
      <c r="L11" s="61">
        <f t="shared" ref="L11:L21" si="1">H11/G11</f>
        <v>0.64787042591481703</v>
      </c>
    </row>
    <row r="12" spans="1:12" ht="33" customHeight="1" x14ac:dyDescent="0.25">
      <c r="A12" s="59">
        <v>751003</v>
      </c>
      <c r="B12" s="138" t="s">
        <v>77</v>
      </c>
      <c r="C12" s="138"/>
      <c r="D12" s="138"/>
      <c r="E12" s="138"/>
      <c r="F12" s="60">
        <v>11500</v>
      </c>
      <c r="G12" s="25">
        <v>34100</v>
      </c>
      <c r="H12" s="25">
        <v>40890</v>
      </c>
      <c r="I12" s="45">
        <v>10600</v>
      </c>
      <c r="J12" s="25">
        <v>40000</v>
      </c>
      <c r="K12" s="25">
        <v>40000</v>
      </c>
      <c r="L12" s="61">
        <f t="shared" si="1"/>
        <v>1.1991202346041057</v>
      </c>
    </row>
    <row r="13" spans="1:12" ht="35.25" customHeight="1" x14ac:dyDescent="0.25">
      <c r="A13" s="59">
        <v>751004</v>
      </c>
      <c r="B13" s="140" t="s">
        <v>78</v>
      </c>
      <c r="C13" s="141"/>
      <c r="D13" s="141"/>
      <c r="E13" s="142"/>
      <c r="F13" s="60"/>
      <c r="G13" s="25"/>
      <c r="H13" s="25"/>
      <c r="I13" s="45">
        <v>52500</v>
      </c>
      <c r="J13" s="25"/>
      <c r="K13" s="25"/>
      <c r="L13" s="61"/>
    </row>
    <row r="14" spans="1:12" ht="39.75" customHeight="1" x14ac:dyDescent="0.25">
      <c r="A14" s="59">
        <v>751005</v>
      </c>
      <c r="B14" s="138" t="s">
        <v>115</v>
      </c>
      <c r="C14" s="138"/>
      <c r="D14" s="138"/>
      <c r="E14" s="138"/>
      <c r="F14" s="60">
        <v>0</v>
      </c>
      <c r="G14" s="25">
        <v>480</v>
      </c>
      <c r="H14" s="25"/>
      <c r="I14" s="45">
        <v>5600</v>
      </c>
      <c r="J14" s="25">
        <v>1800</v>
      </c>
      <c r="K14" s="25">
        <v>1400</v>
      </c>
      <c r="L14" s="61">
        <f t="shared" si="1"/>
        <v>0</v>
      </c>
    </row>
    <row r="15" spans="1:12" ht="36" customHeight="1" x14ac:dyDescent="0.25">
      <c r="A15" s="59">
        <v>751007</v>
      </c>
      <c r="B15" s="138" t="s">
        <v>79</v>
      </c>
      <c r="C15" s="138"/>
      <c r="D15" s="138"/>
      <c r="E15" s="138"/>
      <c r="F15" s="60">
        <v>0</v>
      </c>
      <c r="G15" s="25">
        <v>236460</v>
      </c>
      <c r="H15" s="25">
        <v>261968</v>
      </c>
      <c r="I15" s="25">
        <v>5300</v>
      </c>
      <c r="J15" s="25">
        <v>260000</v>
      </c>
      <c r="K15" s="25">
        <v>260000</v>
      </c>
      <c r="L15" s="61">
        <f t="shared" si="1"/>
        <v>1.1078744819419775</v>
      </c>
    </row>
    <row r="16" spans="1:12" ht="36" customHeight="1" x14ac:dyDescent="0.25">
      <c r="A16" s="63">
        <v>751008</v>
      </c>
      <c r="B16" s="138" t="s">
        <v>80</v>
      </c>
      <c r="C16" s="138"/>
      <c r="D16" s="138"/>
      <c r="E16" s="138"/>
      <c r="F16" s="64">
        <v>0</v>
      </c>
      <c r="G16" s="25">
        <v>10565</v>
      </c>
      <c r="H16" s="25">
        <v>105622</v>
      </c>
      <c r="I16" s="25">
        <v>19900</v>
      </c>
      <c r="J16" s="25">
        <v>100000</v>
      </c>
      <c r="K16" s="25">
        <v>100000</v>
      </c>
      <c r="L16" s="61">
        <f t="shared" si="1"/>
        <v>9.9973497397065785</v>
      </c>
    </row>
    <row r="17" spans="1:12" ht="36" customHeight="1" x14ac:dyDescent="0.25">
      <c r="A17" s="59">
        <v>751009</v>
      </c>
      <c r="B17" s="138" t="s">
        <v>81</v>
      </c>
      <c r="C17" s="138"/>
      <c r="D17" s="138"/>
      <c r="E17" s="138"/>
      <c r="F17" s="60">
        <v>0</v>
      </c>
      <c r="G17" s="25">
        <v>12900</v>
      </c>
      <c r="H17" s="25">
        <v>29330.58</v>
      </c>
      <c r="I17" s="45">
        <v>2000</v>
      </c>
      <c r="J17" s="25">
        <v>15000</v>
      </c>
      <c r="K17" s="25">
        <v>15000</v>
      </c>
      <c r="L17" s="61">
        <f t="shared" si="1"/>
        <v>2.2736883720930234</v>
      </c>
    </row>
    <row r="18" spans="1:12" s="92" customFormat="1" ht="36" customHeight="1" x14ac:dyDescent="0.25">
      <c r="A18" s="87">
        <v>76</v>
      </c>
      <c r="B18" s="122" t="s">
        <v>116</v>
      </c>
      <c r="C18" s="123"/>
      <c r="D18" s="123"/>
      <c r="E18" s="124"/>
      <c r="F18" s="88"/>
      <c r="G18" s="93"/>
      <c r="H18" s="93"/>
      <c r="I18" s="93">
        <f>SUM(I19)</f>
        <v>75000</v>
      </c>
      <c r="J18" s="90"/>
      <c r="K18" s="90"/>
      <c r="L18" s="91"/>
    </row>
    <row r="19" spans="1:12" ht="36" customHeight="1" x14ac:dyDescent="0.25">
      <c r="A19" s="56">
        <v>760</v>
      </c>
      <c r="B19" s="139" t="s">
        <v>82</v>
      </c>
      <c r="C19" s="139"/>
      <c r="D19" s="139"/>
      <c r="E19" s="139"/>
      <c r="F19" s="57">
        <v>0</v>
      </c>
      <c r="G19" s="57">
        <v>17200</v>
      </c>
      <c r="H19" s="57">
        <v>175850</v>
      </c>
      <c r="I19" s="57">
        <f>SUM(I20:I21)</f>
        <v>75000</v>
      </c>
      <c r="J19" s="57">
        <v>100000</v>
      </c>
      <c r="K19" s="57">
        <v>100000</v>
      </c>
      <c r="L19" s="58">
        <f t="shared" si="1"/>
        <v>10.223837209302326</v>
      </c>
    </row>
    <row r="20" spans="1:12" ht="36" customHeight="1" x14ac:dyDescent="0.25">
      <c r="A20" s="59">
        <v>7600</v>
      </c>
      <c r="B20" s="138" t="s">
        <v>83</v>
      </c>
      <c r="C20" s="138"/>
      <c r="D20" s="138"/>
      <c r="E20" s="138"/>
      <c r="F20" s="60">
        <v>0</v>
      </c>
      <c r="G20" s="60">
        <v>8480</v>
      </c>
      <c r="H20" s="60">
        <v>51520</v>
      </c>
      <c r="I20" s="60">
        <v>25000</v>
      </c>
      <c r="J20" s="60">
        <v>50000</v>
      </c>
      <c r="K20" s="60">
        <v>50000</v>
      </c>
      <c r="L20" s="61">
        <f t="shared" si="1"/>
        <v>6.0754716981132075</v>
      </c>
    </row>
    <row r="21" spans="1:12" ht="21" customHeight="1" x14ac:dyDescent="0.25">
      <c r="A21" s="59">
        <v>7603</v>
      </c>
      <c r="B21" s="138" t="s">
        <v>84</v>
      </c>
      <c r="C21" s="138"/>
      <c r="D21" s="138"/>
      <c r="E21" s="138"/>
      <c r="F21" s="60">
        <v>0</v>
      </c>
      <c r="G21" s="25">
        <v>250</v>
      </c>
      <c r="H21" s="25">
        <v>1880</v>
      </c>
      <c r="I21" s="45">
        <v>50000</v>
      </c>
      <c r="J21" s="25">
        <v>12000</v>
      </c>
      <c r="K21" s="25">
        <v>15000</v>
      </c>
      <c r="L21" s="61">
        <f t="shared" si="1"/>
        <v>7.52</v>
      </c>
    </row>
    <row r="22" spans="1:12" s="92" customFormat="1" ht="21" customHeight="1" x14ac:dyDescent="0.25">
      <c r="A22" s="87">
        <v>77</v>
      </c>
      <c r="B22" s="122" t="s">
        <v>117</v>
      </c>
      <c r="C22" s="123"/>
      <c r="D22" s="123"/>
      <c r="E22" s="124"/>
      <c r="F22" s="88"/>
      <c r="G22" s="93"/>
      <c r="H22" s="93"/>
      <c r="I22" s="93">
        <f>SUM(I23)</f>
        <v>1200</v>
      </c>
      <c r="J22" s="90"/>
      <c r="K22" s="90"/>
      <c r="L22" s="91"/>
    </row>
    <row r="23" spans="1:12" ht="21" customHeight="1" x14ac:dyDescent="0.25">
      <c r="A23" s="56">
        <v>7700</v>
      </c>
      <c r="B23" s="139" t="s">
        <v>85</v>
      </c>
      <c r="C23" s="139"/>
      <c r="D23" s="139"/>
      <c r="E23" s="139"/>
      <c r="F23" s="57"/>
      <c r="G23" s="24"/>
      <c r="H23" s="24">
        <v>72424.47</v>
      </c>
      <c r="I23" s="24">
        <v>1200</v>
      </c>
      <c r="J23" s="24"/>
      <c r="K23" s="24"/>
      <c r="L23" s="58"/>
    </row>
    <row r="24" spans="1:12" ht="21" customHeight="1" x14ac:dyDescent="0.25">
      <c r="A24" s="56">
        <v>7710</v>
      </c>
      <c r="B24" s="139" t="s">
        <v>86</v>
      </c>
      <c r="C24" s="139"/>
      <c r="D24" s="139"/>
      <c r="E24" s="139"/>
      <c r="F24" s="57"/>
      <c r="G24" s="24"/>
      <c r="H24" s="24"/>
      <c r="I24" s="24">
        <v>0.47</v>
      </c>
      <c r="J24" s="24"/>
      <c r="K24" s="24"/>
      <c r="L24" s="58"/>
    </row>
    <row r="25" spans="1:12" ht="21" customHeight="1" x14ac:dyDescent="0.25">
      <c r="A25" s="56">
        <v>7829</v>
      </c>
      <c r="B25" s="128" t="s">
        <v>87</v>
      </c>
      <c r="C25" s="129"/>
      <c r="D25" s="129"/>
      <c r="E25" s="130"/>
      <c r="F25" s="57"/>
      <c r="G25" s="24"/>
      <c r="H25" s="24"/>
      <c r="I25" s="24">
        <v>0.76</v>
      </c>
      <c r="J25" s="24"/>
      <c r="K25" s="24"/>
      <c r="L25" s="58"/>
    </row>
    <row r="26" spans="1:12" ht="23.25" customHeight="1" x14ac:dyDescent="0.25">
      <c r="A26" s="67"/>
      <c r="B26" s="68"/>
      <c r="C26" s="68"/>
      <c r="D26" s="68"/>
      <c r="E26" s="68"/>
      <c r="F26" s="69"/>
      <c r="G26" s="70"/>
      <c r="H26" s="70"/>
      <c r="I26" s="70"/>
      <c r="J26" s="70"/>
      <c r="K26" s="70"/>
      <c r="L26" s="71"/>
    </row>
  </sheetData>
  <mergeCells count="24">
    <mergeCell ref="B24:E24"/>
    <mergeCell ref="B19:E19"/>
    <mergeCell ref="B20:E20"/>
    <mergeCell ref="B16:E16"/>
    <mergeCell ref="B15:E15"/>
    <mergeCell ref="B17:E17"/>
    <mergeCell ref="B18:E18"/>
    <mergeCell ref="B22:E22"/>
    <mergeCell ref="B7:E7"/>
    <mergeCell ref="B6:E6"/>
    <mergeCell ref="B25:E25"/>
    <mergeCell ref="B2:E2"/>
    <mergeCell ref="B3:E3"/>
    <mergeCell ref="B4:E4"/>
    <mergeCell ref="B5:E5"/>
    <mergeCell ref="B8:E8"/>
    <mergeCell ref="B10:E10"/>
    <mergeCell ref="B11:E11"/>
    <mergeCell ref="B12:E12"/>
    <mergeCell ref="B9:E9"/>
    <mergeCell ref="B23:E23"/>
    <mergeCell ref="B21:E21"/>
    <mergeCell ref="B13:E13"/>
    <mergeCell ref="B14:E14"/>
  </mergeCells>
  <pageMargins left="0.70866141732283472" right="0.70866141732283472" top="0.74803149606299213" bottom="0.74803149606299213" header="0.31496062992125984" footer="0.31496062992125984"/>
  <pageSetup paperSize="9" fitToWidth="0" orientation="portrait" cellComments="asDisplayed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V68"/>
  <sheetViews>
    <sheetView topLeftCell="A13" zoomScale="80" zoomScaleNormal="80" workbookViewId="0">
      <selection activeCell="J16" sqref="J16"/>
    </sheetView>
  </sheetViews>
  <sheetFormatPr defaultRowHeight="15" x14ac:dyDescent="0.25"/>
  <cols>
    <col min="1" max="1" width="12.42578125" customWidth="1"/>
    <col min="6" max="6" width="4.5703125" customWidth="1"/>
    <col min="7" max="7" width="13.28515625" hidden="1" customWidth="1"/>
    <col min="8" max="8" width="17.7109375" hidden="1" customWidth="1"/>
    <col min="9" max="9" width="15.7109375" hidden="1" customWidth="1"/>
    <col min="10" max="10" width="16.85546875" bestFit="1" customWidth="1"/>
    <col min="11" max="12" width="16.140625" hidden="1" customWidth="1"/>
    <col min="13" max="13" width="15.5703125" hidden="1" customWidth="1"/>
    <col min="14" max="14" width="12" bestFit="1" customWidth="1"/>
  </cols>
  <sheetData>
    <row r="1" spans="1:13" ht="16.5" thickBot="1" x14ac:dyDescent="0.3">
      <c r="A1" s="49" t="s">
        <v>33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54.75" customHeight="1" x14ac:dyDescent="0.25">
      <c r="A2" s="38" t="s">
        <v>34</v>
      </c>
      <c r="B2" s="149" t="s">
        <v>26</v>
      </c>
      <c r="C2" s="149"/>
      <c r="D2" s="149"/>
      <c r="E2" s="149"/>
      <c r="F2" s="149"/>
      <c r="G2" s="78" t="s">
        <v>27</v>
      </c>
      <c r="H2" s="78" t="s">
        <v>20</v>
      </c>
      <c r="I2" s="78" t="s">
        <v>6</v>
      </c>
      <c r="J2" s="78" t="s">
        <v>7</v>
      </c>
      <c r="K2" s="78" t="s">
        <v>9</v>
      </c>
      <c r="L2" s="78" t="s">
        <v>28</v>
      </c>
      <c r="M2" s="39" t="s">
        <v>29</v>
      </c>
    </row>
    <row r="3" spans="1:13" ht="15.75" x14ac:dyDescent="0.25">
      <c r="A3" s="27">
        <v>1</v>
      </c>
      <c r="B3" s="132">
        <v>2</v>
      </c>
      <c r="C3" s="133"/>
      <c r="D3" s="133"/>
      <c r="E3" s="133"/>
      <c r="F3" s="151"/>
      <c r="G3" s="21">
        <v>3</v>
      </c>
      <c r="H3" s="21">
        <v>3</v>
      </c>
      <c r="I3" s="21">
        <v>4</v>
      </c>
      <c r="J3" s="21">
        <v>5</v>
      </c>
      <c r="K3" s="21">
        <v>6</v>
      </c>
      <c r="L3" s="77">
        <v>7</v>
      </c>
      <c r="M3" s="28">
        <v>8</v>
      </c>
    </row>
    <row r="4" spans="1:13" ht="21" customHeight="1" x14ac:dyDescent="0.25">
      <c r="A4" s="27"/>
      <c r="B4" s="134" t="s">
        <v>35</v>
      </c>
      <c r="C4" s="135"/>
      <c r="D4" s="135"/>
      <c r="E4" s="135"/>
      <c r="F4" s="152"/>
      <c r="G4" s="21"/>
      <c r="H4" s="21"/>
      <c r="I4" s="21"/>
      <c r="J4" s="21"/>
      <c r="K4" s="21"/>
      <c r="L4" s="77"/>
      <c r="M4" s="28"/>
    </row>
    <row r="5" spans="1:13" ht="21" customHeight="1" x14ac:dyDescent="0.25">
      <c r="A5" s="29" t="s">
        <v>36</v>
      </c>
      <c r="B5" s="150" t="s">
        <v>37</v>
      </c>
      <c r="C5" s="150"/>
      <c r="D5" s="150"/>
      <c r="E5" s="150"/>
      <c r="F5" s="150"/>
      <c r="G5" s="22" t="e">
        <f>SUM(G6+G24+G39+G46+G49+G65+#REF!)</f>
        <v>#REF!</v>
      </c>
      <c r="H5" s="22" t="e">
        <f>SUM(H6+H24+H39+H46+H49+H65+#REF!)</f>
        <v>#REF!</v>
      </c>
      <c r="I5" s="22" t="e">
        <f>SUM(I6+I24+I39+I46+I49+I65+#REF!)</f>
        <v>#REF!</v>
      </c>
      <c r="J5" s="22">
        <f>SUM(J6+J24+J39+J46+J49+J65)</f>
        <v>154326.76999999999</v>
      </c>
      <c r="K5" s="22" t="e">
        <f>SUM(K6+K24+K39+K46+K49+K65+#REF!)</f>
        <v>#REF!</v>
      </c>
      <c r="L5" s="22" t="e">
        <f>SUM(L6+L24+L39+L46+L49+L65+#REF!)</f>
        <v>#REF!</v>
      </c>
      <c r="M5" s="30" t="e">
        <f>SUM(I5/H5)</f>
        <v>#REF!</v>
      </c>
    </row>
    <row r="6" spans="1:13" s="20" customFormat="1" ht="21" customHeight="1" x14ac:dyDescent="0.25">
      <c r="A6" s="31">
        <v>40</v>
      </c>
      <c r="B6" s="144" t="s">
        <v>38</v>
      </c>
      <c r="C6" s="144"/>
      <c r="D6" s="144"/>
      <c r="E6" s="144"/>
      <c r="F6" s="144"/>
      <c r="G6" s="23" t="e">
        <f>SUM(G7+G12+G20+G22)</f>
        <v>#REF!</v>
      </c>
      <c r="H6" s="23" t="e">
        <f>SUM(H7+H12+H20+H22)</f>
        <v>#REF!</v>
      </c>
      <c r="I6" s="23" t="e">
        <f>SUM(I7+I12+I20+I22)</f>
        <v>#REF!</v>
      </c>
      <c r="J6" s="23">
        <f>SUM(J7+J12+J17+J20+J22)</f>
        <v>31350</v>
      </c>
      <c r="K6" s="23">
        <f>SUM(K7+K12+K20+K22)</f>
        <v>60200</v>
      </c>
      <c r="L6" s="23">
        <f>SUM(L7+L12+L20+L22)</f>
        <v>65250</v>
      </c>
      <c r="M6" s="32" t="e">
        <f>SUM(I6/H6)</f>
        <v>#REF!</v>
      </c>
    </row>
    <row r="7" spans="1:13" ht="36" customHeight="1" x14ac:dyDescent="0.25">
      <c r="A7" s="33">
        <v>400</v>
      </c>
      <c r="B7" s="139" t="s">
        <v>39</v>
      </c>
      <c r="C7" s="139"/>
      <c r="D7" s="139"/>
      <c r="E7" s="139"/>
      <c r="F7" s="139"/>
      <c r="G7" s="24">
        <f>SUM(G8:G11)</f>
        <v>0</v>
      </c>
      <c r="H7" s="24">
        <f>SUM(H8:H11)</f>
        <v>51611.740000000005</v>
      </c>
      <c r="I7" s="24" t="e">
        <f>SUM(#REF!+I11+I9+I8)</f>
        <v>#REF!</v>
      </c>
      <c r="J7" s="24">
        <f>SUM(J8:J11)</f>
        <v>10250</v>
      </c>
      <c r="K7" s="24">
        <f>SUM(K8:K11)</f>
        <v>31500</v>
      </c>
      <c r="L7" s="24">
        <f>SUM(L8:L11)</f>
        <v>34500</v>
      </c>
      <c r="M7" s="34" t="e">
        <f>I7/H7</f>
        <v>#REF!</v>
      </c>
    </row>
    <row r="8" spans="1:13" ht="21" customHeight="1" x14ac:dyDescent="0.25">
      <c r="A8" s="35">
        <v>4002</v>
      </c>
      <c r="B8" s="138" t="s">
        <v>88</v>
      </c>
      <c r="C8" s="138"/>
      <c r="D8" s="138"/>
      <c r="E8" s="138"/>
      <c r="F8" s="138"/>
      <c r="G8" s="25">
        <v>0</v>
      </c>
      <c r="H8" s="25">
        <v>10804.91</v>
      </c>
      <c r="I8" s="25">
        <v>3323.8</v>
      </c>
      <c r="J8" s="25">
        <v>1050</v>
      </c>
      <c r="K8" s="25">
        <v>14000</v>
      </c>
      <c r="L8" s="42">
        <v>15000</v>
      </c>
      <c r="M8" s="36">
        <f>I8/H8</f>
        <v>0.30761940636247781</v>
      </c>
    </row>
    <row r="9" spans="1:13" ht="39.75" customHeight="1" x14ac:dyDescent="0.25">
      <c r="A9" s="35">
        <v>4003</v>
      </c>
      <c r="B9" s="138" t="s">
        <v>40</v>
      </c>
      <c r="C9" s="138"/>
      <c r="D9" s="138"/>
      <c r="E9" s="138"/>
      <c r="F9" s="138"/>
      <c r="G9" s="25">
        <v>0</v>
      </c>
      <c r="H9" s="25">
        <v>36098.86</v>
      </c>
      <c r="I9" s="25">
        <v>7327.52</v>
      </c>
      <c r="J9" s="25">
        <v>2500</v>
      </c>
      <c r="K9" s="25">
        <v>11000</v>
      </c>
      <c r="L9" s="42">
        <v>13000</v>
      </c>
      <c r="M9" s="36">
        <f t="shared" ref="M9:M11" si="0">I9/H9</f>
        <v>0.20298480339822367</v>
      </c>
    </row>
    <row r="10" spans="1:13" ht="36" customHeight="1" x14ac:dyDescent="0.25">
      <c r="A10" s="35">
        <v>4007</v>
      </c>
      <c r="B10" s="138" t="s">
        <v>89</v>
      </c>
      <c r="C10" s="138"/>
      <c r="D10" s="138"/>
      <c r="E10" s="138"/>
      <c r="F10" s="138"/>
      <c r="G10" s="25"/>
      <c r="H10" s="25"/>
      <c r="I10" s="25"/>
      <c r="J10" s="25">
        <v>3500</v>
      </c>
      <c r="K10" s="25"/>
      <c r="L10" s="42"/>
      <c r="M10" s="36"/>
    </row>
    <row r="11" spans="1:13" ht="36" customHeight="1" x14ac:dyDescent="0.25">
      <c r="A11" s="35">
        <v>4008</v>
      </c>
      <c r="B11" s="138" t="s">
        <v>90</v>
      </c>
      <c r="C11" s="138"/>
      <c r="D11" s="138"/>
      <c r="E11" s="138"/>
      <c r="F11" s="138"/>
      <c r="G11" s="25">
        <v>0</v>
      </c>
      <c r="H11" s="25">
        <v>4707.97</v>
      </c>
      <c r="I11" s="25">
        <v>8772.2800000000007</v>
      </c>
      <c r="J11" s="25">
        <v>3200</v>
      </c>
      <c r="K11" s="25">
        <v>6500</v>
      </c>
      <c r="L11" s="42">
        <v>6500</v>
      </c>
      <c r="M11" s="36">
        <f t="shared" si="0"/>
        <v>1.8632829011229894</v>
      </c>
    </row>
    <row r="12" spans="1:13" ht="36" customHeight="1" x14ac:dyDescent="0.25">
      <c r="A12" s="33">
        <v>401</v>
      </c>
      <c r="B12" s="139" t="s">
        <v>41</v>
      </c>
      <c r="C12" s="139"/>
      <c r="D12" s="139"/>
      <c r="E12" s="139"/>
      <c r="F12" s="139"/>
      <c r="G12" s="24">
        <f>SUM(G13:G15)</f>
        <v>0</v>
      </c>
      <c r="H12" s="24">
        <f>SUM(H13:H15)</f>
        <v>8002.5199999999995</v>
      </c>
      <c r="I12" s="24" t="e">
        <f>SUM(I15+#REF!+I13)</f>
        <v>#REF!</v>
      </c>
      <c r="J12" s="24">
        <f>SUM(J13:J16)</f>
        <v>2620</v>
      </c>
      <c r="K12" s="24">
        <f>SUM(K13:K15)</f>
        <v>15000</v>
      </c>
      <c r="L12" s="24">
        <f>SUM(L13:L15)</f>
        <v>16000</v>
      </c>
      <c r="M12" s="34" t="e">
        <f>SUM(I12/H12)</f>
        <v>#REF!</v>
      </c>
    </row>
    <row r="13" spans="1:13" ht="48" customHeight="1" x14ac:dyDescent="0.25">
      <c r="A13" s="35">
        <v>4010</v>
      </c>
      <c r="B13" s="138" t="s">
        <v>42</v>
      </c>
      <c r="C13" s="138"/>
      <c r="D13" s="138"/>
      <c r="E13" s="138"/>
      <c r="F13" s="138"/>
      <c r="G13" s="25">
        <v>0</v>
      </c>
      <c r="H13" s="25">
        <v>934.78</v>
      </c>
      <c r="I13" s="25">
        <v>2141.19</v>
      </c>
      <c r="J13" s="25">
        <v>320</v>
      </c>
      <c r="K13" s="25">
        <v>3000</v>
      </c>
      <c r="L13" s="42">
        <v>3000</v>
      </c>
      <c r="M13" s="34">
        <f t="shared" ref="M13:M46" si="1">SUM(I13/H13)</f>
        <v>2.2905817411583476</v>
      </c>
    </row>
    <row r="14" spans="1:13" ht="34.5" customHeight="1" x14ac:dyDescent="0.25">
      <c r="A14" s="35">
        <v>4011</v>
      </c>
      <c r="B14" s="138" t="s">
        <v>43</v>
      </c>
      <c r="C14" s="138"/>
      <c r="D14" s="138"/>
      <c r="E14" s="138"/>
      <c r="F14" s="138"/>
      <c r="G14" s="25"/>
      <c r="H14" s="25"/>
      <c r="I14" s="25"/>
      <c r="J14" s="25">
        <v>150</v>
      </c>
      <c r="K14" s="25"/>
      <c r="L14" s="42"/>
      <c r="M14" s="34"/>
    </row>
    <row r="15" spans="1:13" ht="21" customHeight="1" x14ac:dyDescent="0.25">
      <c r="A15" s="35">
        <v>4015</v>
      </c>
      <c r="B15" s="138" t="s">
        <v>91</v>
      </c>
      <c r="C15" s="138"/>
      <c r="D15" s="138"/>
      <c r="E15" s="138"/>
      <c r="F15" s="138"/>
      <c r="G15" s="25">
        <v>0</v>
      </c>
      <c r="H15" s="25">
        <v>7067.74</v>
      </c>
      <c r="I15" s="25">
        <v>3911.44</v>
      </c>
      <c r="J15" s="25">
        <v>2050</v>
      </c>
      <c r="K15" s="25">
        <v>12000</v>
      </c>
      <c r="L15" s="42">
        <v>13000</v>
      </c>
      <c r="M15" s="34">
        <f t="shared" si="1"/>
        <v>0.55342160294521303</v>
      </c>
    </row>
    <row r="16" spans="1:13" s="75" customFormat="1" ht="21" customHeight="1" x14ac:dyDescent="0.25">
      <c r="A16" s="35">
        <v>4019</v>
      </c>
      <c r="B16" s="140" t="s">
        <v>92</v>
      </c>
      <c r="C16" s="141"/>
      <c r="D16" s="141"/>
      <c r="E16" s="141"/>
      <c r="F16" s="142"/>
      <c r="G16" s="25"/>
      <c r="H16" s="25"/>
      <c r="I16" s="25"/>
      <c r="J16" s="25">
        <v>100</v>
      </c>
      <c r="K16" s="25"/>
      <c r="L16" s="42"/>
      <c r="M16" s="34"/>
    </row>
    <row r="17" spans="1:14" s="75" customFormat="1" ht="21" customHeight="1" x14ac:dyDescent="0.25">
      <c r="A17" s="33">
        <v>404</v>
      </c>
      <c r="B17" s="128" t="s">
        <v>94</v>
      </c>
      <c r="C17" s="129"/>
      <c r="D17" s="129"/>
      <c r="E17" s="129"/>
      <c r="F17" s="130"/>
      <c r="G17" s="24"/>
      <c r="H17" s="24"/>
      <c r="I17" s="24"/>
      <c r="J17" s="24">
        <f>SUM(J18:J19)</f>
        <v>980</v>
      </c>
      <c r="K17" s="24"/>
      <c r="L17" s="46"/>
      <c r="M17" s="34"/>
    </row>
    <row r="18" spans="1:14" s="75" customFormat="1" ht="21" customHeight="1" x14ac:dyDescent="0.25">
      <c r="A18" s="35">
        <v>4040</v>
      </c>
      <c r="B18" s="140" t="s">
        <v>93</v>
      </c>
      <c r="C18" s="141"/>
      <c r="D18" s="141"/>
      <c r="E18" s="141"/>
      <c r="F18" s="142"/>
      <c r="G18" s="25"/>
      <c r="H18" s="25"/>
      <c r="I18" s="25"/>
      <c r="J18" s="25">
        <v>950</v>
      </c>
      <c r="K18" s="25"/>
      <c r="L18" s="42"/>
      <c r="M18" s="34"/>
    </row>
    <row r="19" spans="1:14" s="75" customFormat="1" ht="21" customHeight="1" x14ac:dyDescent="0.25">
      <c r="A19" s="35">
        <v>4041</v>
      </c>
      <c r="B19" s="140" t="s">
        <v>95</v>
      </c>
      <c r="C19" s="141"/>
      <c r="D19" s="141"/>
      <c r="E19" s="141"/>
      <c r="F19" s="142"/>
      <c r="G19" s="25"/>
      <c r="H19" s="25"/>
      <c r="I19" s="25"/>
      <c r="J19" s="25">
        <v>30</v>
      </c>
      <c r="K19" s="25"/>
      <c r="L19" s="42"/>
      <c r="M19" s="34"/>
    </row>
    <row r="20" spans="1:14" ht="36" customHeight="1" x14ac:dyDescent="0.25">
      <c r="A20" s="33">
        <v>405</v>
      </c>
      <c r="B20" s="139" t="s">
        <v>97</v>
      </c>
      <c r="C20" s="139"/>
      <c r="D20" s="139"/>
      <c r="E20" s="139"/>
      <c r="F20" s="139"/>
      <c r="G20" s="24">
        <f>SUM(G21:G21)</f>
        <v>0</v>
      </c>
      <c r="H20" s="24">
        <f>SUM(H21:H21)</f>
        <v>7226.4</v>
      </c>
      <c r="I20" s="24">
        <f>SUM(I21)</f>
        <v>10540.1</v>
      </c>
      <c r="J20" s="24">
        <f>SUM(J21)</f>
        <v>6500</v>
      </c>
      <c r="K20" s="24">
        <f>SUM(K21:K21)</f>
        <v>13000</v>
      </c>
      <c r="L20" s="24">
        <f>SUM(L21:L21)</f>
        <v>14000</v>
      </c>
      <c r="M20" s="34">
        <f t="shared" si="1"/>
        <v>1.4585547437174804</v>
      </c>
      <c r="N20" s="75"/>
    </row>
    <row r="21" spans="1:14" ht="36" customHeight="1" x14ac:dyDescent="0.25">
      <c r="A21" s="35">
        <v>4050</v>
      </c>
      <c r="B21" s="138" t="s">
        <v>96</v>
      </c>
      <c r="C21" s="138"/>
      <c r="D21" s="138"/>
      <c r="E21" s="138"/>
      <c r="F21" s="138"/>
      <c r="G21" s="25">
        <v>0</v>
      </c>
      <c r="H21" s="25">
        <v>7226.4</v>
      </c>
      <c r="I21" s="25">
        <v>10540.1</v>
      </c>
      <c r="J21" s="25">
        <v>6500</v>
      </c>
      <c r="K21" s="25">
        <v>13000</v>
      </c>
      <c r="L21" s="42">
        <v>14000</v>
      </c>
      <c r="M21" s="34">
        <f t="shared" si="1"/>
        <v>1.4585547437174804</v>
      </c>
      <c r="N21" s="75"/>
    </row>
    <row r="22" spans="1:14" ht="36" customHeight="1" x14ac:dyDescent="0.25">
      <c r="A22" s="33">
        <v>407</v>
      </c>
      <c r="B22" s="139" t="s">
        <v>44</v>
      </c>
      <c r="C22" s="139"/>
      <c r="D22" s="139"/>
      <c r="E22" s="139"/>
      <c r="F22" s="139"/>
      <c r="G22" s="24" t="e">
        <f>SUM(#REF!)</f>
        <v>#REF!</v>
      </c>
      <c r="H22" s="24" t="e">
        <f>SUM(#REF!)</f>
        <v>#REF!</v>
      </c>
      <c r="I22" s="24" t="e">
        <f>SUM(#REF!+I23)</f>
        <v>#REF!</v>
      </c>
      <c r="J22" s="24">
        <f>SUM(J23:J23)</f>
        <v>11000</v>
      </c>
      <c r="K22" s="24">
        <f>SUM(K23:K23)</f>
        <v>700</v>
      </c>
      <c r="L22" s="24">
        <f>SUM(L23:L23)</f>
        <v>750</v>
      </c>
      <c r="M22" s="34" t="e">
        <f t="shared" si="1"/>
        <v>#REF!</v>
      </c>
      <c r="N22" s="75"/>
    </row>
    <row r="23" spans="1:14" ht="21" customHeight="1" x14ac:dyDescent="0.25">
      <c r="A23" s="35">
        <v>4071</v>
      </c>
      <c r="B23" s="138" t="s">
        <v>98</v>
      </c>
      <c r="C23" s="138"/>
      <c r="D23" s="138"/>
      <c r="E23" s="138"/>
      <c r="F23" s="138"/>
      <c r="G23" s="24"/>
      <c r="H23" s="25"/>
      <c r="I23" s="25">
        <v>75.19</v>
      </c>
      <c r="J23" s="25">
        <v>11000</v>
      </c>
      <c r="K23" s="25">
        <v>700</v>
      </c>
      <c r="L23" s="25">
        <v>750</v>
      </c>
      <c r="M23" s="34"/>
      <c r="N23" s="75"/>
    </row>
    <row r="24" spans="1:14" ht="21" customHeight="1" x14ac:dyDescent="0.25">
      <c r="A24" s="37">
        <v>41</v>
      </c>
      <c r="B24" s="144" t="s">
        <v>45</v>
      </c>
      <c r="C24" s="144"/>
      <c r="D24" s="144"/>
      <c r="E24" s="144"/>
      <c r="F24" s="144"/>
      <c r="G24" s="26" t="e">
        <f>SUM(G25+#REF!+G30+#REF!+G35)</f>
        <v>#REF!</v>
      </c>
      <c r="H24" s="26" t="e">
        <f>SUM(H25+#REF!+H30+#REF!+H35)</f>
        <v>#REF!</v>
      </c>
      <c r="I24" s="26" t="e">
        <f>SUM(I25+#REF!+I30+#REF!+I33+I35+I37+#REF!)</f>
        <v>#REF!</v>
      </c>
      <c r="J24" s="26">
        <f>SUM(J25+J30+J33+J35+J37)</f>
        <v>7060</v>
      </c>
      <c r="K24" s="26" t="e">
        <f>SUM(K25+#REF!+K30+#REF!+K35)</f>
        <v>#REF!</v>
      </c>
      <c r="L24" s="26" t="e">
        <f>SUM(L25+#REF!+L30+#REF!+L35)</f>
        <v>#REF!</v>
      </c>
      <c r="M24" s="34" t="e">
        <f t="shared" si="1"/>
        <v>#REF!</v>
      </c>
      <c r="N24" s="75"/>
    </row>
    <row r="25" spans="1:14" ht="21" customHeight="1" x14ac:dyDescent="0.25">
      <c r="A25" s="33">
        <v>410</v>
      </c>
      <c r="B25" s="139" t="s">
        <v>46</v>
      </c>
      <c r="C25" s="139"/>
      <c r="D25" s="139"/>
      <c r="E25" s="139"/>
      <c r="F25" s="139"/>
      <c r="G25" s="24">
        <v>0</v>
      </c>
      <c r="H25" s="24">
        <f>SUM(H26:H27)</f>
        <v>2784.09</v>
      </c>
      <c r="I25" s="24">
        <f>SUM(I27+I26)</f>
        <v>12177.4</v>
      </c>
      <c r="J25" s="24">
        <f>SUM(J26:J29)</f>
        <v>230</v>
      </c>
      <c r="K25" s="24">
        <f>SUM(K26:K27)</f>
        <v>9700</v>
      </c>
      <c r="L25" s="24">
        <f>SUM(L26:L27)</f>
        <v>10800</v>
      </c>
      <c r="M25" s="34">
        <f t="shared" si="1"/>
        <v>4.3739246935264298</v>
      </c>
      <c r="N25" s="75"/>
    </row>
    <row r="26" spans="1:14" ht="21" customHeight="1" x14ac:dyDescent="0.25">
      <c r="A26" s="35">
        <v>4100</v>
      </c>
      <c r="B26" s="138" t="s">
        <v>47</v>
      </c>
      <c r="C26" s="138"/>
      <c r="D26" s="138"/>
      <c r="E26" s="138"/>
      <c r="F26" s="138"/>
      <c r="G26" s="25">
        <v>0</v>
      </c>
      <c r="H26" s="25">
        <v>2678.19</v>
      </c>
      <c r="I26" s="25">
        <v>7204.4</v>
      </c>
      <c r="J26" s="25">
        <v>50</v>
      </c>
      <c r="K26" s="25">
        <v>9000</v>
      </c>
      <c r="L26" s="42">
        <v>10000</v>
      </c>
      <c r="M26" s="34">
        <f t="shared" si="1"/>
        <v>2.690025726330096</v>
      </c>
      <c r="N26" s="75"/>
    </row>
    <row r="27" spans="1:14" ht="21" customHeight="1" x14ac:dyDescent="0.25">
      <c r="A27" s="35">
        <v>4101</v>
      </c>
      <c r="B27" s="138" t="s">
        <v>48</v>
      </c>
      <c r="C27" s="138"/>
      <c r="D27" s="138"/>
      <c r="E27" s="138"/>
      <c r="F27" s="138"/>
      <c r="G27" s="25">
        <v>0</v>
      </c>
      <c r="H27" s="25">
        <v>105.9</v>
      </c>
      <c r="I27" s="25">
        <v>4973</v>
      </c>
      <c r="J27" s="25">
        <v>50</v>
      </c>
      <c r="K27" s="25">
        <v>700</v>
      </c>
      <c r="L27" s="42">
        <v>800</v>
      </c>
      <c r="M27" s="34">
        <f t="shared" si="1"/>
        <v>46.959395656279504</v>
      </c>
      <c r="N27" s="75"/>
    </row>
    <row r="28" spans="1:14" s="75" customFormat="1" ht="34.5" customHeight="1" x14ac:dyDescent="0.25">
      <c r="A28" s="35">
        <v>4102</v>
      </c>
      <c r="B28" s="140" t="s">
        <v>99</v>
      </c>
      <c r="C28" s="141"/>
      <c r="D28" s="141"/>
      <c r="E28" s="141"/>
      <c r="F28" s="142"/>
      <c r="G28" s="25"/>
      <c r="H28" s="25"/>
      <c r="I28" s="25"/>
      <c r="J28" s="25">
        <v>100</v>
      </c>
      <c r="K28" s="25"/>
      <c r="L28" s="42"/>
      <c r="M28" s="34"/>
    </row>
    <row r="29" spans="1:14" s="75" customFormat="1" ht="21" customHeight="1" x14ac:dyDescent="0.25">
      <c r="A29" s="35">
        <v>4108</v>
      </c>
      <c r="B29" s="140" t="s">
        <v>100</v>
      </c>
      <c r="C29" s="141"/>
      <c r="D29" s="141"/>
      <c r="E29" s="141"/>
      <c r="F29" s="142"/>
      <c r="G29" s="25"/>
      <c r="H29" s="25"/>
      <c r="I29" s="25"/>
      <c r="J29" s="25">
        <v>30</v>
      </c>
      <c r="K29" s="25"/>
      <c r="L29" s="42"/>
      <c r="M29" s="34"/>
    </row>
    <row r="30" spans="1:14" ht="21" customHeight="1" x14ac:dyDescent="0.25">
      <c r="A30" s="33">
        <v>412</v>
      </c>
      <c r="B30" s="139" t="s">
        <v>49</v>
      </c>
      <c r="C30" s="139"/>
      <c r="D30" s="139"/>
      <c r="E30" s="139"/>
      <c r="F30" s="139"/>
      <c r="G30" s="24">
        <f>SUM(G32:G32)</f>
        <v>250</v>
      </c>
      <c r="H30" s="24">
        <f>SUM(H31:H32)</f>
        <v>28443.25</v>
      </c>
      <c r="I30" s="24" t="e">
        <f>SUM(#REF!+I32+I31)</f>
        <v>#REF!</v>
      </c>
      <c r="J30" s="24">
        <f>SUM(J31:J32)</f>
        <v>4150</v>
      </c>
      <c r="K30" s="24">
        <f>SUM(K31:K32)</f>
        <v>33000</v>
      </c>
      <c r="L30" s="24">
        <f>SUM(L31:L32)</f>
        <v>36000</v>
      </c>
      <c r="M30" s="34" t="e">
        <f t="shared" si="1"/>
        <v>#REF!</v>
      </c>
      <c r="N30" s="75"/>
    </row>
    <row r="31" spans="1:14" ht="36" customHeight="1" x14ac:dyDescent="0.25">
      <c r="A31" s="35">
        <v>4120</v>
      </c>
      <c r="B31" s="138" t="s">
        <v>101</v>
      </c>
      <c r="C31" s="138"/>
      <c r="D31" s="138"/>
      <c r="E31" s="138"/>
      <c r="F31" s="138"/>
      <c r="G31" s="25" t="e">
        <f>SUM(#REF!)</f>
        <v>#REF!</v>
      </c>
      <c r="H31" s="25">
        <v>23998</v>
      </c>
      <c r="I31" s="25">
        <v>30156.3</v>
      </c>
      <c r="J31" s="25">
        <v>3500</v>
      </c>
      <c r="K31" s="25">
        <v>27000</v>
      </c>
      <c r="L31" s="42">
        <v>30000</v>
      </c>
      <c r="M31" s="34">
        <f t="shared" si="1"/>
        <v>1.2566172181015085</v>
      </c>
      <c r="N31" s="75"/>
    </row>
    <row r="32" spans="1:14" ht="36" customHeight="1" x14ac:dyDescent="0.25">
      <c r="A32" s="35">
        <v>4127</v>
      </c>
      <c r="B32" s="138" t="s">
        <v>102</v>
      </c>
      <c r="C32" s="138"/>
      <c r="D32" s="138"/>
      <c r="E32" s="138"/>
      <c r="F32" s="138"/>
      <c r="G32" s="25">
        <v>250</v>
      </c>
      <c r="H32" s="25">
        <v>4445.25</v>
      </c>
      <c r="I32" s="25">
        <v>7571.68</v>
      </c>
      <c r="J32" s="25">
        <v>650</v>
      </c>
      <c r="K32" s="25">
        <v>6000</v>
      </c>
      <c r="L32" s="42">
        <v>6000</v>
      </c>
      <c r="M32" s="34">
        <f t="shared" si="1"/>
        <v>1.7033192733816995</v>
      </c>
      <c r="N32" s="79"/>
    </row>
    <row r="33" spans="1:100" s="47" customFormat="1" ht="21" customHeight="1" x14ac:dyDescent="0.25">
      <c r="A33" s="33">
        <v>414</v>
      </c>
      <c r="B33" s="128" t="s">
        <v>50</v>
      </c>
      <c r="C33" s="145"/>
      <c r="D33" s="145"/>
      <c r="E33" s="145"/>
      <c r="F33" s="146"/>
      <c r="G33" s="24"/>
      <c r="H33" s="24"/>
      <c r="I33" s="24">
        <f>SUM(I34)</f>
        <v>3400</v>
      </c>
      <c r="J33" s="24">
        <f>SUM(J34)</f>
        <v>550</v>
      </c>
      <c r="K33" s="24"/>
      <c r="L33" s="46"/>
      <c r="M33" s="34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</row>
    <row r="34" spans="1:100" ht="21" customHeight="1" x14ac:dyDescent="0.25">
      <c r="A34" s="35">
        <v>4140</v>
      </c>
      <c r="B34" s="140" t="s">
        <v>50</v>
      </c>
      <c r="C34" s="147"/>
      <c r="D34" s="147"/>
      <c r="E34" s="147"/>
      <c r="F34" s="148"/>
      <c r="G34" s="25"/>
      <c r="H34" s="25"/>
      <c r="I34" s="25">
        <v>3400</v>
      </c>
      <c r="J34" s="25">
        <v>550</v>
      </c>
      <c r="K34" s="25"/>
      <c r="L34" s="42"/>
      <c r="M34" s="34"/>
      <c r="N34" s="80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</row>
    <row r="35" spans="1:100" ht="21" customHeight="1" x14ac:dyDescent="0.25">
      <c r="A35" s="33">
        <v>416</v>
      </c>
      <c r="B35" s="139" t="s">
        <v>51</v>
      </c>
      <c r="C35" s="139"/>
      <c r="D35" s="139"/>
      <c r="E35" s="139"/>
      <c r="F35" s="139"/>
      <c r="G35" s="24">
        <f t="shared" ref="G35:L35" si="2">SUM(G36:G36)</f>
        <v>6325</v>
      </c>
      <c r="H35" s="24">
        <f t="shared" si="2"/>
        <v>60475.7</v>
      </c>
      <c r="I35" s="24">
        <f t="shared" si="2"/>
        <v>25437.81</v>
      </c>
      <c r="J35" s="24">
        <f t="shared" si="2"/>
        <v>2050</v>
      </c>
      <c r="K35" s="24">
        <f t="shared" si="2"/>
        <v>14000</v>
      </c>
      <c r="L35" s="24">
        <f t="shared" si="2"/>
        <v>14000</v>
      </c>
      <c r="M35" s="34">
        <f t="shared" si="1"/>
        <v>0.42062861612184732</v>
      </c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  <c r="BQ35" s="75"/>
      <c r="BR35" s="75"/>
      <c r="BS35" s="75"/>
      <c r="BT35" s="75"/>
      <c r="BU35" s="75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  <c r="CS35" s="75"/>
      <c r="CT35" s="75"/>
      <c r="CU35" s="75"/>
      <c r="CV35" s="75"/>
    </row>
    <row r="36" spans="1:100" ht="36" customHeight="1" x14ac:dyDescent="0.25">
      <c r="A36" s="35">
        <v>4163</v>
      </c>
      <c r="B36" s="138" t="s">
        <v>103</v>
      </c>
      <c r="C36" s="138"/>
      <c r="D36" s="138"/>
      <c r="E36" s="138"/>
      <c r="F36" s="138"/>
      <c r="G36" s="25">
        <v>6325</v>
      </c>
      <c r="H36" s="25">
        <v>60475.7</v>
      </c>
      <c r="I36" s="25">
        <v>25437.81</v>
      </c>
      <c r="J36" s="25">
        <v>2050</v>
      </c>
      <c r="K36" s="25">
        <v>14000</v>
      </c>
      <c r="L36" s="42">
        <v>14000</v>
      </c>
      <c r="M36" s="34">
        <f t="shared" si="1"/>
        <v>0.42062861612184732</v>
      </c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</row>
    <row r="37" spans="1:100" ht="21" customHeight="1" x14ac:dyDescent="0.25">
      <c r="A37" s="33">
        <v>417</v>
      </c>
      <c r="B37" s="128" t="s">
        <v>104</v>
      </c>
      <c r="C37" s="145"/>
      <c r="D37" s="145"/>
      <c r="E37" s="145"/>
      <c r="F37" s="146"/>
      <c r="G37" s="24"/>
      <c r="H37" s="24"/>
      <c r="I37" s="24">
        <f>SUM(I38)</f>
        <v>46.74</v>
      </c>
      <c r="J37" s="24">
        <f>SUM(J38)</f>
        <v>80</v>
      </c>
      <c r="K37" s="24">
        <f t="shared" ref="K37:L37" si="3">SUM(K38)</f>
        <v>0</v>
      </c>
      <c r="L37" s="24">
        <f t="shared" si="3"/>
        <v>0</v>
      </c>
      <c r="M37" s="34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  <c r="BM37" s="75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</row>
    <row r="38" spans="1:100" ht="21" customHeight="1" x14ac:dyDescent="0.25">
      <c r="A38" s="35">
        <v>4176</v>
      </c>
      <c r="B38" s="140" t="s">
        <v>105</v>
      </c>
      <c r="C38" s="147"/>
      <c r="D38" s="147"/>
      <c r="E38" s="147"/>
      <c r="F38" s="148"/>
      <c r="G38" s="25"/>
      <c r="H38" s="25"/>
      <c r="I38" s="25">
        <v>46.74</v>
      </c>
      <c r="J38" s="25">
        <v>80</v>
      </c>
      <c r="K38" s="25"/>
      <c r="L38" s="42"/>
      <c r="M38" s="34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  <c r="BR38" s="75"/>
      <c r="BS38" s="75"/>
      <c r="BT38" s="75"/>
      <c r="BU38" s="75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  <c r="CT38" s="75"/>
      <c r="CU38" s="75"/>
      <c r="CV38" s="75"/>
    </row>
    <row r="39" spans="1:100" ht="21" customHeight="1" x14ac:dyDescent="0.25">
      <c r="A39" s="37">
        <v>42</v>
      </c>
      <c r="B39" s="144" t="s">
        <v>52</v>
      </c>
      <c r="C39" s="144"/>
      <c r="D39" s="144"/>
      <c r="E39" s="144"/>
      <c r="F39" s="144"/>
      <c r="G39" s="26" t="e">
        <f>SUM(G40+#REF!+G42+G44)</f>
        <v>#REF!</v>
      </c>
      <c r="H39" s="26" t="e">
        <f>H40+#REF!+H42+H44</f>
        <v>#REF!</v>
      </c>
      <c r="I39" s="26" t="e">
        <f>SUM(I40+#REF!+I42+I44)</f>
        <v>#REF!</v>
      </c>
      <c r="J39" s="26">
        <f>SUM(J40+J42+J44)</f>
        <v>107148.95999999999</v>
      </c>
      <c r="K39" s="26" t="e">
        <f>SUM(K40+#REF!+K42+K44)</f>
        <v>#REF!</v>
      </c>
      <c r="L39" s="26" t="e">
        <f>SUM(L40+#REF!+L42+L44)</f>
        <v>#REF!</v>
      </c>
      <c r="M39" s="34" t="e">
        <f t="shared" si="1"/>
        <v>#REF!</v>
      </c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75"/>
      <c r="BP39" s="75"/>
      <c r="BQ39" s="75"/>
      <c r="BR39" s="75"/>
      <c r="BS39" s="75"/>
      <c r="BT39" s="75"/>
      <c r="BU39" s="75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5"/>
      <c r="CO39" s="75"/>
      <c r="CP39" s="75"/>
      <c r="CQ39" s="75"/>
      <c r="CR39" s="75"/>
      <c r="CS39" s="75"/>
      <c r="CT39" s="75"/>
      <c r="CU39" s="75"/>
      <c r="CV39" s="75"/>
    </row>
    <row r="40" spans="1:100" ht="21" customHeight="1" x14ac:dyDescent="0.25">
      <c r="A40" s="33">
        <v>420</v>
      </c>
      <c r="B40" s="139" t="s">
        <v>53</v>
      </c>
      <c r="C40" s="139"/>
      <c r="D40" s="139"/>
      <c r="E40" s="139"/>
      <c r="F40" s="139"/>
      <c r="G40" s="24">
        <f>SUM(G41)</f>
        <v>2400</v>
      </c>
      <c r="H40" s="24">
        <f>SUM(H41)</f>
        <v>157832.44</v>
      </c>
      <c r="I40" s="24">
        <f t="shared" ref="I40:L40" si="4">SUM(I41)</f>
        <v>213003.75</v>
      </c>
      <c r="J40" s="24">
        <f>SUM(J41)</f>
        <v>75213.119999999995</v>
      </c>
      <c r="K40" s="24">
        <f t="shared" si="4"/>
        <v>306501.12</v>
      </c>
      <c r="L40" s="24">
        <f t="shared" si="4"/>
        <v>306501.12</v>
      </c>
      <c r="M40" s="34">
        <f t="shared" si="1"/>
        <v>1.3495562129052809</v>
      </c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5"/>
      <c r="BT40" s="75"/>
      <c r="BU40" s="75"/>
      <c r="BV40" s="75"/>
      <c r="BW40" s="75"/>
      <c r="BX40" s="75"/>
      <c r="BY40" s="75"/>
      <c r="BZ40" s="75"/>
      <c r="CA40" s="75"/>
      <c r="CB40" s="75"/>
      <c r="CC40" s="75"/>
      <c r="CD40" s="75"/>
      <c r="CE40" s="75"/>
      <c r="CF40" s="75"/>
      <c r="CG40" s="75"/>
      <c r="CH40" s="75"/>
      <c r="CI40" s="75"/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5"/>
    </row>
    <row r="41" spans="1:100" ht="21" customHeight="1" x14ac:dyDescent="0.25">
      <c r="A41" s="35">
        <v>4200</v>
      </c>
      <c r="B41" s="138" t="s">
        <v>54</v>
      </c>
      <c r="C41" s="138"/>
      <c r="D41" s="138"/>
      <c r="E41" s="138"/>
      <c r="F41" s="138"/>
      <c r="G41" s="25">
        <v>2400</v>
      </c>
      <c r="H41" s="25">
        <v>157832.44</v>
      </c>
      <c r="I41" s="25">
        <v>213003.75</v>
      </c>
      <c r="J41" s="25">
        <v>75213.119999999995</v>
      </c>
      <c r="K41" s="25">
        <v>306501.12</v>
      </c>
      <c r="L41" s="42">
        <v>306501.12</v>
      </c>
      <c r="M41" s="34">
        <f t="shared" si="1"/>
        <v>1.3495562129052809</v>
      </c>
    </row>
    <row r="42" spans="1:100" ht="21" customHeight="1" x14ac:dyDescent="0.25">
      <c r="A42" s="33">
        <v>422</v>
      </c>
      <c r="B42" s="139" t="s">
        <v>55</v>
      </c>
      <c r="C42" s="139"/>
      <c r="D42" s="139"/>
      <c r="E42" s="139"/>
      <c r="F42" s="139"/>
      <c r="G42" s="24">
        <f>SUM(G43)</f>
        <v>600</v>
      </c>
      <c r="H42" s="24">
        <f>SUM(H43)</f>
        <v>41066.79</v>
      </c>
      <c r="I42" s="24">
        <f>SUM(I43)</f>
        <v>54816.07</v>
      </c>
      <c r="J42" s="24">
        <f>SUM(J43)</f>
        <v>18270</v>
      </c>
      <c r="K42" s="24">
        <f t="shared" ref="K42:L42" si="5">SUM(K43)</f>
        <v>80575.259999999995</v>
      </c>
      <c r="L42" s="24">
        <f t="shared" si="5"/>
        <v>80575.259999999995</v>
      </c>
      <c r="M42" s="34">
        <f t="shared" si="1"/>
        <v>1.3348028906082019</v>
      </c>
    </row>
    <row r="43" spans="1:100" ht="21" customHeight="1" x14ac:dyDescent="0.25">
      <c r="A43" s="35">
        <v>42200</v>
      </c>
      <c r="B43" s="138" t="s">
        <v>106</v>
      </c>
      <c r="C43" s="138"/>
      <c r="D43" s="138"/>
      <c r="E43" s="138"/>
      <c r="F43" s="138"/>
      <c r="G43" s="25">
        <v>600</v>
      </c>
      <c r="H43" s="25">
        <v>41066.79</v>
      </c>
      <c r="I43" s="25">
        <v>54816.07</v>
      </c>
      <c r="J43" s="25">
        <v>18270</v>
      </c>
      <c r="K43" s="25">
        <v>80575.259999999995</v>
      </c>
      <c r="L43" s="42">
        <v>80575.259999999995</v>
      </c>
      <c r="M43" s="34">
        <f t="shared" si="1"/>
        <v>1.3348028906082019</v>
      </c>
    </row>
    <row r="44" spans="1:100" ht="21" customHeight="1" x14ac:dyDescent="0.25">
      <c r="A44" s="33">
        <v>423</v>
      </c>
      <c r="B44" s="139" t="s">
        <v>56</v>
      </c>
      <c r="C44" s="139"/>
      <c r="D44" s="139"/>
      <c r="E44" s="139"/>
      <c r="F44" s="139"/>
      <c r="G44" s="24">
        <f>SUM(G45:G45)</f>
        <v>450</v>
      </c>
      <c r="H44" s="24">
        <f>SUM(H45:H45)</f>
        <v>29887.32</v>
      </c>
      <c r="I44" s="24" t="e">
        <f>SUM(#REF!+I45)</f>
        <v>#REF!</v>
      </c>
      <c r="J44" s="24">
        <f>SUM(J45:J45)</f>
        <v>13665.84</v>
      </c>
      <c r="K44" s="24">
        <f>SUM(K45:K45)</f>
        <v>40326.720000000001</v>
      </c>
      <c r="L44" s="24">
        <f>SUM(L45:L45)</f>
        <v>40326.720000000001</v>
      </c>
      <c r="M44" s="34" t="e">
        <f t="shared" si="1"/>
        <v>#REF!</v>
      </c>
    </row>
    <row r="45" spans="1:100" ht="21" customHeight="1" x14ac:dyDescent="0.25">
      <c r="A45" s="35">
        <v>42300</v>
      </c>
      <c r="B45" s="138" t="s">
        <v>57</v>
      </c>
      <c r="C45" s="138"/>
      <c r="D45" s="138"/>
      <c r="E45" s="138"/>
      <c r="F45" s="138"/>
      <c r="G45" s="25">
        <v>450</v>
      </c>
      <c r="H45" s="25">
        <v>29887.32</v>
      </c>
      <c r="I45" s="25">
        <v>25033.27</v>
      </c>
      <c r="J45" s="25">
        <v>13665.84</v>
      </c>
      <c r="K45" s="25">
        <v>40326.720000000001</v>
      </c>
      <c r="L45" s="42">
        <v>40326.720000000001</v>
      </c>
      <c r="M45" s="34">
        <f t="shared" si="1"/>
        <v>0.83758831504464104</v>
      </c>
    </row>
    <row r="46" spans="1:100" ht="21" customHeight="1" x14ac:dyDescent="0.25">
      <c r="A46" s="37">
        <v>43</v>
      </c>
      <c r="B46" s="144" t="s">
        <v>58</v>
      </c>
      <c r="C46" s="144"/>
      <c r="D46" s="144"/>
      <c r="E46" s="144"/>
      <c r="F46" s="144"/>
      <c r="G46" s="26">
        <f>SUM(G47)</f>
        <v>3125</v>
      </c>
      <c r="H46" s="26">
        <f>SUM(H47)</f>
        <v>16550.82</v>
      </c>
      <c r="I46" s="26">
        <f>SUM(I47)</f>
        <v>0</v>
      </c>
      <c r="J46" s="26">
        <f t="shared" ref="J46:L46" si="6">SUM(J47)</f>
        <v>3300</v>
      </c>
      <c r="K46" s="26">
        <f t="shared" si="6"/>
        <v>38000</v>
      </c>
      <c r="L46" s="26">
        <f t="shared" si="6"/>
        <v>38500</v>
      </c>
      <c r="M46" s="34">
        <f t="shared" si="1"/>
        <v>0</v>
      </c>
    </row>
    <row r="47" spans="1:100" ht="21" customHeight="1" x14ac:dyDescent="0.25">
      <c r="A47" s="33">
        <v>431</v>
      </c>
      <c r="B47" s="139" t="s">
        <v>59</v>
      </c>
      <c r="C47" s="139"/>
      <c r="D47" s="139"/>
      <c r="E47" s="139"/>
      <c r="F47" s="139"/>
      <c r="G47" s="24">
        <f>SUM(G48)</f>
        <v>3125</v>
      </c>
      <c r="H47" s="24">
        <f>SUM(H48)</f>
        <v>16550.82</v>
      </c>
      <c r="I47" s="24">
        <f t="shared" ref="I47:L47" si="7">SUM(I48)</f>
        <v>0</v>
      </c>
      <c r="J47" s="24">
        <f>SUM(J48)</f>
        <v>3300</v>
      </c>
      <c r="K47" s="24">
        <f t="shared" si="7"/>
        <v>38000</v>
      </c>
      <c r="L47" s="24">
        <f t="shared" si="7"/>
        <v>38500</v>
      </c>
      <c r="M47" s="34">
        <f>SUM(I47/H47)</f>
        <v>0</v>
      </c>
    </row>
    <row r="48" spans="1:100" ht="21" customHeight="1" x14ac:dyDescent="0.25">
      <c r="A48" s="35">
        <v>4300</v>
      </c>
      <c r="B48" s="138" t="s">
        <v>60</v>
      </c>
      <c r="C48" s="138"/>
      <c r="D48" s="138"/>
      <c r="E48" s="138"/>
      <c r="F48" s="138"/>
      <c r="G48" s="25">
        <v>3125</v>
      </c>
      <c r="H48" s="25">
        <v>16550.82</v>
      </c>
      <c r="I48" s="25"/>
      <c r="J48" s="25">
        <v>3300</v>
      </c>
      <c r="K48" s="25">
        <v>38000</v>
      </c>
      <c r="L48" s="42">
        <v>38500</v>
      </c>
      <c r="M48" s="34">
        <f t="shared" ref="M48:M59" si="8">SUM(I48/H48)</f>
        <v>0</v>
      </c>
    </row>
    <row r="49" spans="1:14" ht="21.6" customHeight="1" x14ac:dyDescent="0.25">
      <c r="A49" s="37">
        <v>46</v>
      </c>
      <c r="B49" s="144" t="s">
        <v>61</v>
      </c>
      <c r="C49" s="144"/>
      <c r="D49" s="144"/>
      <c r="E49" s="144"/>
      <c r="F49" s="144"/>
      <c r="G49" s="26" t="e">
        <f>SUM(G50+G54+#REF!+#REF!+G56+G59+#REF!+G61)</f>
        <v>#REF!</v>
      </c>
      <c r="H49" s="26" t="e">
        <f>SUM(H50+H54+#REF!+#REF!+H56+H59+#REF!+#REF!+H61)</f>
        <v>#REF!</v>
      </c>
      <c r="I49" s="26" t="e">
        <f>SUM(I50+I54+#REF!+#REF!+I56+I59+#REF!+#REF!+I61)</f>
        <v>#REF!</v>
      </c>
      <c r="J49" s="26">
        <f>SUM(J50+J54+J56+J59+J61)</f>
        <v>5467.54</v>
      </c>
      <c r="K49" s="26" t="e">
        <f>SUM(K50+K54+#REF!+#REF!+K56+K59+#REF!+#REF!+K61)</f>
        <v>#REF!</v>
      </c>
      <c r="L49" s="26" t="e">
        <f>SUM(L50+L54+#REF!+#REF!+L56+L59+#REF!+#REF!+L61)</f>
        <v>#REF!</v>
      </c>
      <c r="M49" s="34" t="e">
        <f t="shared" si="8"/>
        <v>#REF!</v>
      </c>
    </row>
    <row r="50" spans="1:14" ht="36" customHeight="1" x14ac:dyDescent="0.25">
      <c r="A50" s="33">
        <v>461</v>
      </c>
      <c r="B50" s="139" t="s">
        <v>110</v>
      </c>
      <c r="C50" s="139"/>
      <c r="D50" s="139"/>
      <c r="E50" s="139"/>
      <c r="F50" s="139"/>
      <c r="G50" s="24">
        <f>SUM(G51:G53)</f>
        <v>0</v>
      </c>
      <c r="H50" s="24">
        <f>SUM(H51:H53)</f>
        <v>4463</v>
      </c>
      <c r="I50" s="24" t="e">
        <f>SUM(I53+#REF!+I51+I52)</f>
        <v>#REF!</v>
      </c>
      <c r="J50" s="24">
        <f>SUM(J51:J53)</f>
        <v>2800</v>
      </c>
      <c r="K50" s="24">
        <f>SUM(K51:K53)</f>
        <v>13500</v>
      </c>
      <c r="L50" s="24">
        <f>SUM(L51:L53)</f>
        <v>14600</v>
      </c>
      <c r="M50" s="34" t="e">
        <f t="shared" si="8"/>
        <v>#REF!</v>
      </c>
    </row>
    <row r="51" spans="1:14" ht="21" customHeight="1" x14ac:dyDescent="0.25">
      <c r="A51" s="35">
        <v>4610</v>
      </c>
      <c r="B51" s="138" t="s">
        <v>107</v>
      </c>
      <c r="C51" s="138"/>
      <c r="D51" s="138"/>
      <c r="E51" s="138"/>
      <c r="F51" s="138"/>
      <c r="G51" s="25">
        <v>0</v>
      </c>
      <c r="H51" s="25">
        <v>357</v>
      </c>
      <c r="I51" s="25">
        <v>340</v>
      </c>
      <c r="J51" s="25">
        <v>200</v>
      </c>
      <c r="K51" s="25">
        <v>500</v>
      </c>
      <c r="L51" s="42">
        <v>500</v>
      </c>
      <c r="M51" s="34">
        <f t="shared" si="8"/>
        <v>0.95238095238095233</v>
      </c>
    </row>
    <row r="52" spans="1:14" ht="36" customHeight="1" x14ac:dyDescent="0.25">
      <c r="A52" s="35">
        <v>4616</v>
      </c>
      <c r="B52" s="138" t="s">
        <v>108</v>
      </c>
      <c r="C52" s="138"/>
      <c r="D52" s="138"/>
      <c r="E52" s="138"/>
      <c r="F52" s="138"/>
      <c r="G52" s="25">
        <v>0</v>
      </c>
      <c r="H52" s="25">
        <v>3776</v>
      </c>
      <c r="I52" s="25">
        <v>5488</v>
      </c>
      <c r="J52" s="25">
        <v>2200</v>
      </c>
      <c r="K52" s="25">
        <v>12000</v>
      </c>
      <c r="L52" s="42">
        <v>13000</v>
      </c>
      <c r="M52" s="34">
        <f t="shared" si="8"/>
        <v>1.4533898305084745</v>
      </c>
    </row>
    <row r="53" spans="1:14" ht="36" customHeight="1" x14ac:dyDescent="0.25">
      <c r="A53" s="35">
        <v>4619</v>
      </c>
      <c r="B53" s="138" t="s">
        <v>109</v>
      </c>
      <c r="C53" s="138"/>
      <c r="D53" s="138"/>
      <c r="E53" s="138"/>
      <c r="F53" s="138"/>
      <c r="G53" s="25">
        <v>0</v>
      </c>
      <c r="H53" s="25">
        <v>330</v>
      </c>
      <c r="I53" s="25">
        <v>525</v>
      </c>
      <c r="J53" s="25">
        <v>400</v>
      </c>
      <c r="K53" s="25">
        <v>1000</v>
      </c>
      <c r="L53" s="42">
        <v>1100</v>
      </c>
      <c r="M53" s="34">
        <f t="shared" si="8"/>
        <v>1.5909090909090908</v>
      </c>
    </row>
    <row r="54" spans="1:14" ht="21" customHeight="1" x14ac:dyDescent="0.25">
      <c r="A54" s="33">
        <v>464</v>
      </c>
      <c r="B54" s="139" t="s">
        <v>111</v>
      </c>
      <c r="C54" s="139"/>
      <c r="D54" s="139"/>
      <c r="E54" s="139"/>
      <c r="F54" s="139"/>
      <c r="G54" s="24">
        <f>SUM(G55:G55)</f>
        <v>0</v>
      </c>
      <c r="H54" s="24">
        <f>SUM(H55:H55)</f>
        <v>5459</v>
      </c>
      <c r="I54" s="24" t="e">
        <f>SUM(#REF!+#REF!+#REF!+I55)</f>
        <v>#REF!</v>
      </c>
      <c r="J54" s="24">
        <f>SUM(J55)</f>
        <v>599.5</v>
      </c>
      <c r="K54" s="24">
        <f>SUM(K55:K55)</f>
        <v>17148</v>
      </c>
      <c r="L54" s="24">
        <f>SUM(L55:L55)</f>
        <v>17148</v>
      </c>
      <c r="M54" s="34" t="e">
        <f t="shared" si="8"/>
        <v>#REF!</v>
      </c>
      <c r="N54" s="75"/>
    </row>
    <row r="55" spans="1:14" ht="21" customHeight="1" x14ac:dyDescent="0.25">
      <c r="A55" s="35">
        <v>4641</v>
      </c>
      <c r="B55" s="140" t="s">
        <v>112</v>
      </c>
      <c r="C55" s="141"/>
      <c r="D55" s="141"/>
      <c r="E55" s="141"/>
      <c r="F55" s="142"/>
      <c r="G55" s="25">
        <v>0</v>
      </c>
      <c r="H55" s="25">
        <v>5459</v>
      </c>
      <c r="I55" s="25">
        <v>12826.38</v>
      </c>
      <c r="J55" s="25">
        <v>599.5</v>
      </c>
      <c r="K55" s="25">
        <v>17148</v>
      </c>
      <c r="L55" s="42">
        <v>17148</v>
      </c>
      <c r="M55" s="34">
        <f t="shared" si="8"/>
        <v>2.3495841729254439</v>
      </c>
      <c r="N55" s="75"/>
    </row>
    <row r="56" spans="1:14" ht="36" customHeight="1" x14ac:dyDescent="0.25">
      <c r="A56" s="33">
        <v>465</v>
      </c>
      <c r="B56" s="139" t="s">
        <v>62</v>
      </c>
      <c r="C56" s="139"/>
      <c r="D56" s="139"/>
      <c r="E56" s="139"/>
      <c r="F56" s="139"/>
      <c r="G56" s="24">
        <f>SUM(G57)</f>
        <v>1627</v>
      </c>
      <c r="H56" s="24">
        <f>SUM(H57)</f>
        <v>6314.11</v>
      </c>
      <c r="I56" s="24">
        <f t="shared" ref="I56:L56" si="9">SUM(I57)</f>
        <v>8246.6</v>
      </c>
      <c r="J56" s="24">
        <f>SUM(J57:J58)</f>
        <v>1540</v>
      </c>
      <c r="K56" s="24">
        <f t="shared" si="9"/>
        <v>6500</v>
      </c>
      <c r="L56" s="24">
        <f t="shared" si="9"/>
        <v>7000</v>
      </c>
      <c r="M56" s="34">
        <f t="shared" si="8"/>
        <v>1.3060589695143101</v>
      </c>
      <c r="N56" s="75"/>
    </row>
    <row r="57" spans="1:14" ht="21" customHeight="1" x14ac:dyDescent="0.25">
      <c r="A57" s="35">
        <v>4650</v>
      </c>
      <c r="B57" s="138" t="s">
        <v>63</v>
      </c>
      <c r="C57" s="138"/>
      <c r="D57" s="138"/>
      <c r="E57" s="138"/>
      <c r="F57" s="138"/>
      <c r="G57" s="25">
        <v>1627</v>
      </c>
      <c r="H57" s="25">
        <v>6314.11</v>
      </c>
      <c r="I57" s="25">
        <v>8246.6</v>
      </c>
      <c r="J57" s="25">
        <v>1440</v>
      </c>
      <c r="K57" s="25">
        <v>6500</v>
      </c>
      <c r="L57" s="42">
        <v>7000</v>
      </c>
      <c r="M57" s="34">
        <f t="shared" si="8"/>
        <v>1.3060589695143101</v>
      </c>
      <c r="N57" s="75"/>
    </row>
    <row r="58" spans="1:14" s="75" customFormat="1" ht="21" customHeight="1" x14ac:dyDescent="0.25">
      <c r="A58" s="35">
        <v>4657</v>
      </c>
      <c r="B58" s="140" t="s">
        <v>113</v>
      </c>
      <c r="C58" s="141"/>
      <c r="D58" s="141"/>
      <c r="E58" s="141"/>
      <c r="F58" s="142"/>
      <c r="G58" s="25"/>
      <c r="H58" s="25"/>
      <c r="I58" s="25"/>
      <c r="J58" s="25">
        <v>100</v>
      </c>
      <c r="K58" s="25"/>
      <c r="L58" s="42"/>
      <c r="M58" s="34"/>
    </row>
    <row r="59" spans="1:14" ht="21" customHeight="1" x14ac:dyDescent="0.25">
      <c r="A59" s="33">
        <v>466</v>
      </c>
      <c r="B59" s="139" t="s">
        <v>64</v>
      </c>
      <c r="C59" s="139"/>
      <c r="D59" s="139"/>
      <c r="E59" s="139"/>
      <c r="F59" s="139"/>
      <c r="G59" s="24" t="e">
        <f>SUM(#REF!)</f>
        <v>#REF!</v>
      </c>
      <c r="H59" s="24" t="e">
        <f>SUM(#REF!)</f>
        <v>#REF!</v>
      </c>
      <c r="I59" s="24" t="e">
        <f>SUM(I60+#REF!+#REF!+#REF!)</f>
        <v>#REF!</v>
      </c>
      <c r="J59" s="24">
        <f>SUM(J60:J60)</f>
        <v>26.54</v>
      </c>
      <c r="K59" s="24" t="e">
        <f>SUM(#REF!)</f>
        <v>#REF!</v>
      </c>
      <c r="L59" s="24" t="e">
        <f>SUM(#REF!)</f>
        <v>#REF!</v>
      </c>
      <c r="M59" s="34" t="e">
        <f t="shared" si="8"/>
        <v>#REF!</v>
      </c>
      <c r="N59" s="75"/>
    </row>
    <row r="60" spans="1:14" ht="21" customHeight="1" x14ac:dyDescent="0.25">
      <c r="A60" s="35">
        <v>4663</v>
      </c>
      <c r="B60" s="138" t="s">
        <v>65</v>
      </c>
      <c r="C60" s="138"/>
      <c r="D60" s="138"/>
      <c r="E60" s="138"/>
      <c r="F60" s="138"/>
      <c r="G60" s="25"/>
      <c r="H60" s="40"/>
      <c r="I60" s="25">
        <v>628.36</v>
      </c>
      <c r="J60" s="25">
        <v>26.54</v>
      </c>
      <c r="K60" s="25"/>
      <c r="L60" s="42"/>
      <c r="M60" s="34"/>
      <c r="N60" s="75"/>
    </row>
    <row r="61" spans="1:14" ht="39.75" customHeight="1" x14ac:dyDescent="0.25">
      <c r="A61" s="33">
        <v>469</v>
      </c>
      <c r="B61" s="139" t="s">
        <v>66</v>
      </c>
      <c r="C61" s="139"/>
      <c r="D61" s="139"/>
      <c r="E61" s="139"/>
      <c r="F61" s="139"/>
      <c r="G61" s="24">
        <f>SUM(G62:G63)</f>
        <v>0</v>
      </c>
      <c r="H61" s="24">
        <f>SUM(H62:H63)</f>
        <v>17940.63</v>
      </c>
      <c r="I61" s="24" t="e">
        <f>SUM(I64+#REF!+I63+I62)</f>
        <v>#REF!</v>
      </c>
      <c r="J61" s="24">
        <f>SUM(J62:J64)</f>
        <v>501.5</v>
      </c>
      <c r="K61" s="24">
        <f>SUM(K62:K63)</f>
        <v>15000</v>
      </c>
      <c r="L61" s="24">
        <f>SUM(L62:L63)</f>
        <v>21000</v>
      </c>
      <c r="M61" s="34" t="e">
        <f t="shared" ref="M61:M66" si="10">SUM(I61/H61)</f>
        <v>#REF!</v>
      </c>
      <c r="N61" s="75"/>
    </row>
    <row r="62" spans="1:14" ht="84" customHeight="1" x14ac:dyDescent="0.25">
      <c r="A62" s="35">
        <v>4690</v>
      </c>
      <c r="B62" s="138" t="s">
        <v>67</v>
      </c>
      <c r="C62" s="138"/>
      <c r="D62" s="138"/>
      <c r="E62" s="138"/>
      <c r="F62" s="138"/>
      <c r="G62" s="41">
        <v>0</v>
      </c>
      <c r="H62" s="41">
        <v>17940.63</v>
      </c>
      <c r="I62" s="41">
        <v>4645.62</v>
      </c>
      <c r="J62" s="41">
        <v>200</v>
      </c>
      <c r="K62" s="41">
        <v>14000</v>
      </c>
      <c r="L62" s="43">
        <v>20000</v>
      </c>
      <c r="M62" s="34">
        <f t="shared" si="10"/>
        <v>0.25894408390340806</v>
      </c>
      <c r="N62" s="75"/>
    </row>
    <row r="63" spans="1:14" ht="36" customHeight="1" x14ac:dyDescent="0.25">
      <c r="A63" s="35">
        <v>4693</v>
      </c>
      <c r="B63" s="138" t="s">
        <v>68</v>
      </c>
      <c r="C63" s="138"/>
      <c r="D63" s="138"/>
      <c r="E63" s="138"/>
      <c r="F63" s="138"/>
      <c r="G63" s="41"/>
      <c r="H63" s="41"/>
      <c r="I63" s="41"/>
      <c r="J63" s="41">
        <v>75</v>
      </c>
      <c r="K63" s="41">
        <v>1000</v>
      </c>
      <c r="L63" s="43">
        <v>1000</v>
      </c>
      <c r="M63" s="34"/>
      <c r="N63" s="75"/>
    </row>
    <row r="64" spans="1:14" ht="21" customHeight="1" x14ac:dyDescent="0.25">
      <c r="A64" s="35">
        <v>4695</v>
      </c>
      <c r="B64" s="138" t="s">
        <v>114</v>
      </c>
      <c r="C64" s="138"/>
      <c r="D64" s="138"/>
      <c r="E64" s="138"/>
      <c r="F64" s="138"/>
      <c r="G64" s="25">
        <v>250</v>
      </c>
      <c r="H64" s="25"/>
      <c r="I64" s="25"/>
      <c r="J64" s="25">
        <v>226.5</v>
      </c>
      <c r="K64" s="25">
        <v>300</v>
      </c>
      <c r="L64" s="42">
        <v>400</v>
      </c>
      <c r="M64" s="34"/>
    </row>
    <row r="65" spans="1:13" ht="21" customHeight="1" x14ac:dyDescent="0.25">
      <c r="A65" s="37">
        <v>47</v>
      </c>
      <c r="B65" s="144" t="s">
        <v>69</v>
      </c>
      <c r="C65" s="144"/>
      <c r="D65" s="144"/>
      <c r="E65" s="144"/>
      <c r="F65" s="144"/>
      <c r="G65" s="26" t="e">
        <f>SUM(G66+#REF!)</f>
        <v>#REF!</v>
      </c>
      <c r="H65" s="26" t="e">
        <f>SUM(H66+#REF!)</f>
        <v>#REF!</v>
      </c>
      <c r="I65" s="26" t="e">
        <f>SUM(I66+#REF!)</f>
        <v>#REF!</v>
      </c>
      <c r="J65" s="26">
        <f>SUM(J66)</f>
        <v>0.27</v>
      </c>
      <c r="K65" s="26" t="e">
        <f>SUM(K66+#REF!)</f>
        <v>#REF!</v>
      </c>
      <c r="L65" s="26" t="e">
        <f>SUM(L66+#REF!)</f>
        <v>#REF!</v>
      </c>
      <c r="M65" s="34" t="e">
        <f t="shared" si="10"/>
        <v>#REF!</v>
      </c>
    </row>
    <row r="66" spans="1:13" ht="21" customHeight="1" x14ac:dyDescent="0.25">
      <c r="A66" s="33">
        <v>474</v>
      </c>
      <c r="B66" s="139" t="s">
        <v>70</v>
      </c>
      <c r="C66" s="139"/>
      <c r="D66" s="139"/>
      <c r="E66" s="139"/>
      <c r="F66" s="139"/>
      <c r="G66" s="24" t="e">
        <f>SUM(#REF!)</f>
        <v>#REF!</v>
      </c>
      <c r="H66" s="24" t="e">
        <f>SUM(#REF!)</f>
        <v>#REF!</v>
      </c>
      <c r="I66" s="24" t="e">
        <f>SUM(#REF!)</f>
        <v>#REF!</v>
      </c>
      <c r="J66" s="24">
        <f>SUM(J67:J67)</f>
        <v>0.27</v>
      </c>
      <c r="K66" s="24" t="e">
        <f>SUM(#REF!)</f>
        <v>#REF!</v>
      </c>
      <c r="L66" s="24" t="e">
        <f>SUM(#REF!)</f>
        <v>#REF!</v>
      </c>
      <c r="M66" s="34" t="e">
        <f t="shared" si="10"/>
        <v>#REF!</v>
      </c>
    </row>
    <row r="67" spans="1:13" ht="21" customHeight="1" x14ac:dyDescent="0.25">
      <c r="A67" s="73">
        <v>47440</v>
      </c>
      <c r="B67" s="143" t="s">
        <v>71</v>
      </c>
      <c r="C67" s="143"/>
      <c r="D67" s="143"/>
      <c r="E67" s="143"/>
      <c r="F67" s="143"/>
      <c r="G67" s="74">
        <v>10.039999999999999</v>
      </c>
      <c r="H67" s="74">
        <v>1.83</v>
      </c>
      <c r="I67" s="74">
        <v>0.25</v>
      </c>
      <c r="J67" s="74">
        <v>0.27</v>
      </c>
      <c r="K67" s="72"/>
      <c r="L67" s="44"/>
      <c r="M67" s="34"/>
    </row>
    <row r="68" spans="1:13" x14ac:dyDescent="0.25">
      <c r="A68" s="75"/>
      <c r="B68" s="75"/>
      <c r="C68" s="75"/>
      <c r="D68" s="75"/>
      <c r="E68" s="75"/>
      <c r="F68" s="75"/>
      <c r="G68" s="75"/>
      <c r="H68" s="75"/>
      <c r="I68" s="75"/>
      <c r="J68" s="48"/>
      <c r="K68" s="75"/>
      <c r="L68" s="75"/>
      <c r="M68" s="75"/>
    </row>
  </sheetData>
  <mergeCells count="66">
    <mergeCell ref="B14:F14"/>
    <mergeCell ref="B39:F39"/>
    <mergeCell ref="B63:F63"/>
    <mergeCell ref="B49:F49"/>
    <mergeCell ref="B50:F50"/>
    <mergeCell ref="B54:F54"/>
    <mergeCell ref="B52:F52"/>
    <mergeCell ref="B53:F53"/>
    <mergeCell ref="B58:F58"/>
    <mergeCell ref="B59:F59"/>
    <mergeCell ref="B60:F60"/>
    <mergeCell ref="B55:F55"/>
    <mergeCell ref="B51:F51"/>
    <mergeCell ref="B46:F46"/>
    <mergeCell ref="B47:F47"/>
    <mergeCell ref="B48:F48"/>
    <mergeCell ref="B2:F2"/>
    <mergeCell ref="B5:F5"/>
    <mergeCell ref="B6:F6"/>
    <mergeCell ref="B7:F7"/>
    <mergeCell ref="B13:F13"/>
    <mergeCell ref="B3:F3"/>
    <mergeCell ref="B4:F4"/>
    <mergeCell ref="B8:F8"/>
    <mergeCell ref="B9:F9"/>
    <mergeCell ref="B11:F11"/>
    <mergeCell ref="B12:F12"/>
    <mergeCell ref="B10:F10"/>
    <mergeCell ref="B21:F21"/>
    <mergeCell ref="B20:F20"/>
    <mergeCell ref="B15:F15"/>
    <mergeCell ref="B22:F22"/>
    <mergeCell ref="B16:F16"/>
    <mergeCell ref="B17:F17"/>
    <mergeCell ref="B18:F18"/>
    <mergeCell ref="B19:F19"/>
    <mergeCell ref="B23:F23"/>
    <mergeCell ref="B24:F24"/>
    <mergeCell ref="B26:F26"/>
    <mergeCell ref="B27:F27"/>
    <mergeCell ref="B25:F25"/>
    <mergeCell ref="B28:F28"/>
    <mergeCell ref="B29:F29"/>
    <mergeCell ref="B42:F42"/>
    <mergeCell ref="B43:F43"/>
    <mergeCell ref="B44:F44"/>
    <mergeCell ref="B40:F40"/>
    <mergeCell ref="B41:F41"/>
    <mergeCell ref="B30:F30"/>
    <mergeCell ref="B33:F33"/>
    <mergeCell ref="B34:F34"/>
    <mergeCell ref="B37:F37"/>
    <mergeCell ref="B38:F38"/>
    <mergeCell ref="B31:F31"/>
    <mergeCell ref="B35:F35"/>
    <mergeCell ref="B36:F36"/>
    <mergeCell ref="B32:F32"/>
    <mergeCell ref="B56:F56"/>
    <mergeCell ref="B57:F57"/>
    <mergeCell ref="B45:F45"/>
    <mergeCell ref="B67:F67"/>
    <mergeCell ref="B65:F65"/>
    <mergeCell ref="B66:F66"/>
    <mergeCell ref="B64:F64"/>
    <mergeCell ref="B61:F61"/>
    <mergeCell ref="B62:F62"/>
  </mergeCells>
  <pageMargins left="0.70866141732283472" right="0.70866141732283472" top="0.74803149606299213" bottom="0.74803149606299213" header="0.31496062992125984" footer="0.31496062992125984"/>
  <pageSetup paperSize="9" fitToHeight="0" orientation="portrait" cellComments="asDisplayed" r:id="rId1"/>
  <ignoredErrors>
    <ignoredError sqref="J6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Financijski plan - naslovna str</vt:lpstr>
      <vt:lpstr>Financijski plan - prihodi</vt:lpstr>
      <vt:lpstr>Financijski plan - rashodi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Krešo</dc:creator>
  <cp:keywords/>
  <dc:description/>
  <cp:lastModifiedBy>Ana</cp:lastModifiedBy>
  <cp:revision/>
  <cp:lastPrinted>2024-02-28T11:38:31Z</cp:lastPrinted>
  <dcterms:created xsi:type="dcterms:W3CDTF">2015-09-29T20:55:41Z</dcterms:created>
  <dcterms:modified xsi:type="dcterms:W3CDTF">2024-02-28T13:30:56Z</dcterms:modified>
  <cp:category/>
  <cp:contentStatus/>
</cp:coreProperties>
</file>